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916" yWindow="52576" windowWidth="21360" windowHeight="15020" tabRatio="500" firstSheet="1" activeTab="1"/>
  </bookViews>
  <sheets>
    <sheet name="Respiration Raw Data" sheetId="1" r:id="rId1"/>
    <sheet name="Respiration mg protein" sheetId="2" r:id="rId2"/>
    <sheet name="Symb densities" sheetId="3" r:id="rId3"/>
    <sheet name="Protein content" sheetId="4" r:id="rId4"/>
    <sheet name="Mortality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<sst xmlns="http://schemas.openxmlformats.org/spreadsheetml/2006/main" count="970" uniqueCount="234">
  <si>
    <t>Date</t>
  </si>
  <si>
    <t>Tank</t>
  </si>
  <si>
    <t>Temp</t>
  </si>
  <si>
    <r>
      <t>CO</t>
    </r>
    <r>
      <rPr>
        <b/>
        <vertAlign val="subscript"/>
        <sz val="10"/>
        <rFont val="Verdana"/>
        <family val="0"/>
      </rPr>
      <t>2</t>
    </r>
  </si>
  <si>
    <t>Swim</t>
  </si>
  <si>
    <t>Meta</t>
  </si>
  <si>
    <t>Settled</t>
  </si>
  <si>
    <t>in Lip</t>
  </si>
  <si>
    <t>Missing/Dead</t>
  </si>
  <si>
    <t>% Mortality</t>
  </si>
  <si>
    <t xml:space="preserve">Arcsine </t>
  </si>
  <si>
    <t>1_1</t>
  </si>
  <si>
    <t>A</t>
  </si>
  <si>
    <t>1_2</t>
  </si>
  <si>
    <t>2_1</t>
  </si>
  <si>
    <t>H</t>
  </si>
  <si>
    <t>2_2</t>
  </si>
  <si>
    <t>H</t>
  </si>
  <si>
    <t>3_1</t>
  </si>
  <si>
    <t>3_2</t>
  </si>
  <si>
    <t>4_1</t>
  </si>
  <si>
    <t>4_2</t>
  </si>
  <si>
    <t>A</t>
  </si>
  <si>
    <t>5_1</t>
  </si>
  <si>
    <t>5_2</t>
  </si>
  <si>
    <t>6_1</t>
  </si>
  <si>
    <t>6_2</t>
  </si>
  <si>
    <t>7_1</t>
  </si>
  <si>
    <t>7_2</t>
  </si>
  <si>
    <t>8_1</t>
  </si>
  <si>
    <t>8_2</t>
  </si>
  <si>
    <t>1_1</t>
  </si>
  <si>
    <t>1_2</t>
  </si>
  <si>
    <t>2_1</t>
  </si>
  <si>
    <t>2_2</t>
  </si>
  <si>
    <t>3_2</t>
  </si>
  <si>
    <t>4_1</t>
  </si>
  <si>
    <t>5_1</t>
  </si>
  <si>
    <t>3_1</t>
  </si>
  <si>
    <t>4_2</t>
  </si>
  <si>
    <t>5_1</t>
  </si>
  <si>
    <t>5_2</t>
  </si>
  <si>
    <t>H</t>
  </si>
  <si>
    <t>6_1</t>
  </si>
  <si>
    <t>6_2</t>
  </si>
  <si>
    <t>7_1</t>
  </si>
  <si>
    <t>7_2</t>
  </si>
  <si>
    <t>8_1</t>
  </si>
  <si>
    <t>8_2</t>
  </si>
  <si>
    <t>A</t>
  </si>
  <si>
    <t>1_2</t>
  </si>
  <si>
    <t>6-2 D5</t>
  </si>
  <si>
    <t>P. dam</t>
  </si>
  <si>
    <t>Label</t>
  </si>
  <si>
    <t>Tank</t>
  </si>
  <si>
    <t>Temp</t>
  </si>
  <si>
    <t>pCO2</t>
  </si>
  <si>
    <t>Day</t>
  </si>
  <si>
    <t>Larvae</t>
  </si>
  <si>
    <t>Vol (ml)</t>
  </si>
  <si>
    <t>Grid Vol (ml)</t>
  </si>
  <si>
    <t>Count 1</t>
  </si>
  <si>
    <t>Count 2</t>
  </si>
  <si>
    <t>Count 3</t>
  </si>
  <si>
    <t>Count 4</t>
  </si>
  <si>
    <t>Total Mean</t>
  </si>
  <si>
    <t>Stdev</t>
  </si>
  <si>
    <t>StError</t>
  </si>
  <si>
    <t>CV</t>
  </si>
  <si>
    <t>Total Cells</t>
  </si>
  <si>
    <t>Cells/Larvae</t>
  </si>
  <si>
    <t>Protein (6larvae)</t>
  </si>
  <si>
    <t>cells/mg protein</t>
  </si>
  <si>
    <t>1-1 D1</t>
  </si>
  <si>
    <t>Ambient</t>
  </si>
  <si>
    <t>1-2 D1</t>
  </si>
  <si>
    <t>2-1 D1</t>
  </si>
  <si>
    <t>High</t>
  </si>
  <si>
    <t>2-2 D1</t>
  </si>
  <si>
    <t>High</t>
  </si>
  <si>
    <t>3-1 D1</t>
  </si>
  <si>
    <t>High</t>
  </si>
  <si>
    <t>3-2 D1</t>
  </si>
  <si>
    <t>4-1 D1</t>
  </si>
  <si>
    <t>4-2 D1</t>
  </si>
  <si>
    <t>5-1 D1</t>
  </si>
  <si>
    <t>5-2 D1</t>
  </si>
  <si>
    <t>6-1 D1</t>
  </si>
  <si>
    <t>6-2 D1</t>
  </si>
  <si>
    <t>7-1 D1</t>
  </si>
  <si>
    <t>7-2 D1</t>
  </si>
  <si>
    <t>8-1 D1</t>
  </si>
  <si>
    <t>8-2 D1</t>
  </si>
  <si>
    <t>High</t>
  </si>
  <si>
    <t>Ambient</t>
  </si>
  <si>
    <t>Name</t>
  </si>
  <si>
    <t>Conc</t>
  </si>
  <si>
    <t>Count</t>
  </si>
  <si>
    <t>Mean</t>
  </si>
  <si>
    <t>Std Dev</t>
  </si>
  <si>
    <t>CV (%)</t>
  </si>
  <si>
    <t>Actual Conc</t>
  </si>
  <si>
    <t>ml</t>
  </si>
  <si>
    <t>total mg</t>
  </si>
  <si>
    <t>larvae</t>
  </si>
  <si>
    <t>per larvae</t>
  </si>
  <si>
    <t>ug</t>
  </si>
  <si>
    <t>&gt;0.523</t>
  </si>
  <si>
    <t>P 7-1 D5</t>
  </si>
  <si>
    <t>P 7-2 D5</t>
  </si>
  <si>
    <t>4-2-D5</t>
  </si>
  <si>
    <t>P 8-1 D5</t>
  </si>
  <si>
    <t>P 8-2 D5</t>
  </si>
  <si>
    <t>P 6-1D5</t>
  </si>
  <si>
    <t>P 6-2 D5</t>
  </si>
  <si>
    <t>7-1 D5</t>
  </si>
  <si>
    <t>7-2 D5</t>
  </si>
  <si>
    <t>8-1 D5</t>
  </si>
  <si>
    <t>8-2 D5</t>
  </si>
  <si>
    <t>mg protein/ larvae</t>
  </si>
  <si>
    <t>nmol/mgprotein/min</t>
  </si>
  <si>
    <t>ug protein</t>
  </si>
  <si>
    <t>High</t>
  </si>
  <si>
    <t>High</t>
  </si>
  <si>
    <t>High</t>
  </si>
  <si>
    <t>Data</t>
  </si>
  <si>
    <t>Average of nmol/mgprotein/min</t>
  </si>
  <si>
    <t>StdDev of nmol/mgprotein/min</t>
  </si>
  <si>
    <t>Count of nmol/mgprotein/min</t>
  </si>
  <si>
    <t>StError</t>
  </si>
  <si>
    <t>Note 1: Respiration rates from Edmunds et al. 2001 -- 0.1 --&gt; 0.14 nmol/larvae/minute</t>
  </si>
  <si>
    <t>Note 2: Data QA/QC on 25 March by Pete</t>
  </si>
  <si>
    <t>Oxygen Solubility</t>
  </si>
  <si>
    <t>24.0, 34 ppm</t>
  </si>
  <si>
    <t>µmol/L</t>
  </si>
  <si>
    <t>30.5, 34 ppm</t>
  </si>
  <si>
    <t>Date</t>
  </si>
  <si>
    <t>Type</t>
  </si>
  <si>
    <t>Label</t>
  </si>
  <si>
    <t>Tank</t>
  </si>
  <si>
    <t>Temp</t>
  </si>
  <si>
    <t>pCO2</t>
  </si>
  <si>
    <t>Day</t>
  </si>
  <si>
    <t>Larvae</t>
  </si>
  <si>
    <t>Species</t>
  </si>
  <si>
    <t>Chamber vol</t>
  </si>
  <si>
    <t>Duration</t>
  </si>
  <si>
    <t>Start %</t>
  </si>
  <si>
    <t>Final %</t>
  </si>
  <si>
    <t>µmol/chamber/h</t>
  </si>
  <si>
    <t>nmol/Larvae/min</t>
  </si>
  <si>
    <t>Control Average</t>
  </si>
  <si>
    <t>Control</t>
  </si>
  <si>
    <t>Ambient</t>
  </si>
  <si>
    <t>N/A</t>
  </si>
  <si>
    <t>N/A</t>
  </si>
  <si>
    <t>High</t>
  </si>
  <si>
    <t>N</t>
  </si>
  <si>
    <t>1-1 D1</t>
  </si>
  <si>
    <t>Ambient</t>
  </si>
  <si>
    <t>P. dam</t>
  </si>
  <si>
    <t>1-2 D1</t>
  </si>
  <si>
    <t>2-1 D1</t>
  </si>
  <si>
    <t>High</t>
  </si>
  <si>
    <t>2-2 D1</t>
  </si>
  <si>
    <t>3-1 D1</t>
  </si>
  <si>
    <t>3-2 D1</t>
  </si>
  <si>
    <t>4-1 D1</t>
  </si>
  <si>
    <t>4-2 D1</t>
  </si>
  <si>
    <t>Control</t>
  </si>
  <si>
    <t>Control</t>
  </si>
  <si>
    <t>Ambient</t>
  </si>
  <si>
    <t>N/A</t>
  </si>
  <si>
    <t>5-1 D1</t>
  </si>
  <si>
    <t>5-2 D1</t>
  </si>
  <si>
    <t>6-1 D1</t>
  </si>
  <si>
    <t>6-2 D1</t>
  </si>
  <si>
    <t>7-1 D1</t>
  </si>
  <si>
    <t>7-2 D1</t>
  </si>
  <si>
    <t>8-1 D1</t>
  </si>
  <si>
    <t>8-2 D1</t>
  </si>
  <si>
    <t>1-1 D2</t>
  </si>
  <si>
    <t>1-2 D2</t>
  </si>
  <si>
    <t>2-1 D2</t>
  </si>
  <si>
    <t>2-2 D2</t>
  </si>
  <si>
    <t>3-1 D2</t>
  </si>
  <si>
    <t>3-2 D2</t>
  </si>
  <si>
    <t>4-1 D2</t>
  </si>
  <si>
    <t>4-2 D2</t>
  </si>
  <si>
    <t>5-1 D2</t>
  </si>
  <si>
    <t>5-2 D2</t>
  </si>
  <si>
    <t>6-1 D2</t>
  </si>
  <si>
    <t>6-2 D2</t>
  </si>
  <si>
    <t>7-1 D2</t>
  </si>
  <si>
    <t>High</t>
  </si>
  <si>
    <t>7-2 D2</t>
  </si>
  <si>
    <t>8-1 D2</t>
  </si>
  <si>
    <t>8-2 D2</t>
  </si>
  <si>
    <t>1-1 D4</t>
  </si>
  <si>
    <t>1-2 D4</t>
  </si>
  <si>
    <t>2-1 D4</t>
  </si>
  <si>
    <t>2-2 D4</t>
  </si>
  <si>
    <t>3-1 D4</t>
  </si>
  <si>
    <t>3-2 D4</t>
  </si>
  <si>
    <t>4-1 D4</t>
  </si>
  <si>
    <t>4-2 D4</t>
  </si>
  <si>
    <t>Control</t>
  </si>
  <si>
    <t>Ambient</t>
  </si>
  <si>
    <t>N/A</t>
  </si>
  <si>
    <t>High</t>
  </si>
  <si>
    <t>5-1 D4</t>
  </si>
  <si>
    <t>5-2 D4</t>
  </si>
  <si>
    <t>6-1 D4</t>
  </si>
  <si>
    <t>6-2 D4</t>
  </si>
  <si>
    <t>7-1 D4</t>
  </si>
  <si>
    <t>7-2 D4</t>
  </si>
  <si>
    <t>8-1 D4</t>
  </si>
  <si>
    <t>8-2 D4</t>
  </si>
  <si>
    <t>1-1 D5</t>
  </si>
  <si>
    <t>1-2 D5</t>
  </si>
  <si>
    <t>2-1 D5</t>
  </si>
  <si>
    <t>2-2 D5</t>
  </si>
  <si>
    <t>3-1 D5</t>
  </si>
  <si>
    <t>3-2 D5</t>
  </si>
  <si>
    <t>4-1 D5</t>
  </si>
  <si>
    <t>4-2 D5</t>
  </si>
  <si>
    <t>Control</t>
  </si>
  <si>
    <t>N/A</t>
  </si>
  <si>
    <t>Ambient</t>
  </si>
  <si>
    <t>High</t>
  </si>
  <si>
    <t>5-1 D5</t>
  </si>
  <si>
    <t>5-2 D5</t>
  </si>
  <si>
    <t>6-1 D5</t>
  </si>
  <si>
    <t>1 x metamorphsied larvae sampled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</si>
</sst>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/d"/>
    <numFmt numFmtId="167" formatCode="m/d"/>
    <numFmt numFmtId="168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"/>
      <family val="0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sz val="12"/>
      <name val="新細明體"/>
      <family val="1"/>
    </font>
    <font>
      <b/>
      <vertAlign val="subscript"/>
      <sz val="10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6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5" fontId="0" fillId="3" borderId="0" xfId="0" applyNumberFormat="1" applyFill="1" applyAlignment="1">
      <alignment/>
    </xf>
    <xf numFmtId="0" fontId="0" fillId="3" borderId="0" xfId="0" applyFill="1" applyAlignment="1">
      <alignment/>
    </xf>
    <xf numFmtId="166" fontId="0" fillId="3" borderId="0" xfId="0" applyNumberForma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15" fontId="0" fillId="3" borderId="4" xfId="0" applyNumberFormat="1" applyFill="1" applyBorder="1" applyAlignment="1">
      <alignment/>
    </xf>
    <xf numFmtId="0" fontId="0" fillId="3" borderId="4" xfId="0" applyFill="1" applyBorder="1" applyAlignment="1">
      <alignment/>
    </xf>
    <xf numFmtId="166" fontId="0" fillId="3" borderId="4" xfId="0" applyNumberForma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0" fillId="0" borderId="5" xfId="0" applyNumberFormat="1" applyFill="1" applyBorder="1" applyAlignment="1">
      <alignment/>
    </xf>
    <xf numFmtId="0" fontId="0" fillId="0" borderId="5" xfId="0" applyBorder="1" applyAlignment="1">
      <alignment/>
    </xf>
    <xf numFmtId="166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1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5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165" fontId="0" fillId="3" borderId="0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3" borderId="6" xfId="0" applyNumberFormat="1" applyFill="1" applyBorder="1" applyAlignment="1">
      <alignment/>
    </xf>
    <xf numFmtId="0" fontId="5" fillId="3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6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6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166" fontId="0" fillId="3" borderId="21" xfId="0" applyNumberFormat="1" applyFill="1" applyBorder="1" applyAlignment="1">
      <alignment horizontal="center"/>
    </xf>
    <xf numFmtId="166" fontId="0" fillId="5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66" fontId="0" fillId="5" borderId="19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3" borderId="20" xfId="0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166" fontId="0" fillId="7" borderId="19" xfId="0" applyNumberFormat="1" applyFill="1" applyBorder="1" applyAlignment="1">
      <alignment horizontal="center"/>
    </xf>
    <xf numFmtId="166" fontId="0" fillId="7" borderId="0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6" borderId="3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8" borderId="16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vertical="center"/>
    </xf>
    <xf numFmtId="0" fontId="10" fillId="9" borderId="7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4" fontId="0" fillId="3" borderId="19" xfId="0" applyNumberFormat="1" applyFill="1" applyBorder="1" applyAlignment="1">
      <alignment horizontal="center"/>
    </xf>
    <xf numFmtId="16" fontId="0" fillId="3" borderId="0" xfId="0" applyNumberFormat="1" applyFill="1" applyAlignment="1">
      <alignment horizontal="center"/>
    </xf>
    <xf numFmtId="0" fontId="0" fillId="3" borderId="24" xfId="0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4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2" fontId="0" fillId="3" borderId="25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Date">
      <sharedItems containsSemiMixedTypes="0" containsNonDate="0" containsDate="1" containsString="0" containsMixedTypes="0" count="4">
        <d v="2011-03-14T00:00:00.000"/>
        <d v="2011-03-15T00:00:00.000"/>
        <d v="2011-03-17T00:00:00.000"/>
        <d v="2011-03-18T00:00:00.000"/>
      </sharedItems>
    </cacheField>
    <cacheField name="Tank">
      <sharedItems containsSemiMixedTypes="0" containsString="0" containsMixedTypes="0" containsNumber="1" containsInteger="1" count="8">
        <n v="1"/>
        <n v="7"/>
        <n v="2"/>
        <n v="5"/>
        <n v="4"/>
        <n v="8"/>
        <n v="3"/>
        <n v="6"/>
      </sharedItems>
    </cacheField>
    <cacheField name="Temp">
      <sharedItems containsSemiMixedTypes="0" containsString="0" containsMixedTypes="0" containsNumber="1" count="2">
        <n v="24"/>
        <n v="30.5"/>
      </sharedItems>
    </cacheField>
    <cacheField name="pCO2">
      <sharedItems containsMixedTypes="0" count="2">
        <s v="Ambient"/>
        <s v="High"/>
      </sharedItems>
    </cacheField>
    <cacheField name="Day">
      <sharedItems containsSemiMixedTypes="0" containsString="0" containsMixedTypes="0" containsNumber="1" containsInteger="1" count="4">
        <n v="1"/>
        <n v="2"/>
        <n v="4"/>
        <n v="5"/>
      </sharedItems>
    </cacheField>
    <cacheField name="nmol/Larvae/min">
      <sharedItems containsSemiMixedTypes="0" containsString="0" containsMixedTypes="0" containsNumber="1"/>
    </cacheField>
    <cacheField name="mg protein/ larvae">
      <sharedItems containsSemiMixedTypes="0" containsString="0" containsMixedTypes="0" containsNumber="1" count="17">
        <n v="0.07218539125"/>
        <n v="0.07218539125000001"/>
        <n v="0.06864299750000002"/>
        <n v="0.06571086812500003"/>
        <n v="0.05659006875"/>
        <n v="0.0700659575"/>
        <n v="0.07477310958333337"/>
        <n v="0.06053508999999998"/>
        <n v="0.056334718124999995"/>
        <n v="0.075599068125"/>
        <n v="0.07030311749999996"/>
        <n v="0.06554509499999998"/>
        <n v="0.046101915"/>
        <n v="0.0698815796875"/>
        <n v="0.07036981875"/>
        <n v="0.0657222325"/>
        <n v="0.0507596625"/>
      </sharedItems>
    </cacheField>
    <cacheField name="nmol/mgprotein/min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mpactData="0" updatedVersion="2" indent="0" showMemberPropertyTips="1">
  <location ref="B97:G114" firstHeaderRow="1" firstDataRow="2" firstDataCol="3"/>
  <pivotFields count="8">
    <pivotField compact="0" outline="0" subtotalTop="0" showAll="0" numFmtId="15"/>
    <pivotField compact="0" outline="0" subtotalTop="0" showAll="0" numFmtId="1"/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3">
    <field x="4"/>
    <field x="2"/>
    <field x="3"/>
  </rowFields>
  <rowItems count="16">
    <i>
      <x/>
      <x/>
      <x/>
    </i>
    <i r="2">
      <x v="1"/>
    </i>
    <i r="1">
      <x v="1"/>
      <x/>
    </i>
    <i r="2">
      <x v="1"/>
    </i>
    <i>
      <x v="1"/>
      <x/>
      <x/>
    </i>
    <i r="2">
      <x v="1"/>
    </i>
    <i r="1">
      <x v="1"/>
      <x/>
    </i>
    <i r="2">
      <x v="1"/>
    </i>
    <i>
      <x v="2"/>
      <x/>
      <x/>
    </i>
    <i r="2">
      <x v="1"/>
    </i>
    <i r="1">
      <x v="1"/>
      <x/>
    </i>
    <i r="2">
      <x v="1"/>
    </i>
    <i>
      <x v="3"/>
      <x/>
      <x/>
    </i>
    <i r="2">
      <x v="1"/>
    </i>
    <i r="1">
      <x v="1"/>
      <x/>
    </i>
    <i r="2">
      <x v="1"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nmol/mgprotein/min" fld="7" subtotal="average" baseField="0" baseItem="0"/>
    <dataField name="StdDev of nmol/mgprotein/min" fld="7" subtotal="stdDev" baseField="0" baseItem="0"/>
    <dataField name="Count of nmol/mgprotein/min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0"/>
  <sheetViews>
    <sheetView workbookViewId="0" topLeftCell="A1">
      <selection activeCell="D43" sqref="D43"/>
    </sheetView>
  </sheetViews>
  <sheetFormatPr defaultColWidth="11.00390625" defaultRowHeight="12.75"/>
  <cols>
    <col min="2" max="2" width="13.875" style="0" customWidth="1"/>
    <col min="3" max="3" width="8.00390625" style="0" customWidth="1"/>
    <col min="4" max="4" width="8.75390625" style="0" customWidth="1"/>
    <col min="5" max="5" width="24.25390625" style="1" customWidth="1"/>
    <col min="6" max="6" width="23.75390625" style="1" customWidth="1"/>
    <col min="7" max="7" width="22.75390625" style="2" customWidth="1"/>
    <col min="8" max="8" width="18.00390625" style="2" customWidth="1"/>
    <col min="9" max="9" width="12.625" style="2" customWidth="1"/>
    <col min="10" max="10" width="11.625" style="3" customWidth="1"/>
    <col min="11" max="11" width="11.875" style="1" customWidth="1"/>
    <col min="12" max="12" width="13.00390625" style="1" customWidth="1"/>
    <col min="13" max="13" width="7.375" style="4" customWidth="1"/>
    <col min="14" max="14" width="7.125" style="4" customWidth="1"/>
    <col min="15" max="15" width="15.125" style="5" customWidth="1"/>
    <col min="16" max="16" width="15.625" style="5" customWidth="1"/>
    <col min="17" max="17" width="32.375" style="0" customWidth="1"/>
    <col min="18" max="18" width="5.125" style="0" customWidth="1"/>
    <col min="19" max="19" width="12.875" style="0" customWidth="1"/>
    <col min="20" max="20" width="12.25390625" style="0" customWidth="1"/>
    <col min="21" max="22" width="11.25390625" style="0" customWidth="1"/>
  </cols>
  <sheetData>
    <row r="1" ht="12.75">
      <c r="A1" t="s">
        <v>130</v>
      </c>
    </row>
    <row r="2" spans="1:16" s="6" customFormat="1" ht="12.75">
      <c r="A2" s="6" t="s">
        <v>131</v>
      </c>
      <c r="E2" s="7"/>
      <c r="F2" s="7"/>
      <c r="G2" s="8"/>
      <c r="H2" s="8"/>
      <c r="I2" s="8"/>
      <c r="J2" s="9"/>
      <c r="K2" s="7"/>
      <c r="L2" s="7"/>
      <c r="M2" s="10"/>
      <c r="N2" s="10"/>
      <c r="O2" s="11"/>
      <c r="P2" s="11"/>
    </row>
    <row r="4" ht="12.75">
      <c r="B4" t="s">
        <v>132</v>
      </c>
    </row>
    <row r="5" spans="2:6" ht="12.75">
      <c r="B5" s="12" t="s">
        <v>133</v>
      </c>
      <c r="C5">
        <v>216.2</v>
      </c>
      <c r="F5" s="2" t="s">
        <v>134</v>
      </c>
    </row>
    <row r="6" spans="2:6" ht="12.75">
      <c r="B6" s="12" t="s">
        <v>135</v>
      </c>
      <c r="C6">
        <v>194.15</v>
      </c>
      <c r="F6" s="2" t="s">
        <v>134</v>
      </c>
    </row>
    <row r="11" spans="2:17" s="13" customFormat="1" ht="13.5" thickBot="1">
      <c r="B11" s="14" t="s">
        <v>136</v>
      </c>
      <c r="C11" s="14" t="s">
        <v>137</v>
      </c>
      <c r="D11" s="15" t="s">
        <v>138</v>
      </c>
      <c r="E11" s="16" t="s">
        <v>139</v>
      </c>
      <c r="F11" s="17" t="s">
        <v>140</v>
      </c>
      <c r="G11" s="17" t="s">
        <v>141</v>
      </c>
      <c r="H11" s="17" t="s">
        <v>142</v>
      </c>
      <c r="I11" s="17" t="s">
        <v>143</v>
      </c>
      <c r="J11" s="18" t="s">
        <v>144</v>
      </c>
      <c r="K11" s="18" t="s">
        <v>145</v>
      </c>
      <c r="L11" s="18" t="s">
        <v>146</v>
      </c>
      <c r="M11" s="19" t="s">
        <v>147</v>
      </c>
      <c r="N11" s="19" t="s">
        <v>148</v>
      </c>
      <c r="O11" s="20" t="s">
        <v>149</v>
      </c>
      <c r="P11" s="20" t="s">
        <v>150</v>
      </c>
      <c r="Q11" s="18" t="s">
        <v>151</v>
      </c>
    </row>
    <row r="12" spans="2:17" ht="12.75">
      <c r="B12" s="21">
        <v>39154</v>
      </c>
      <c r="C12" s="22" t="s">
        <v>152</v>
      </c>
      <c r="D12" s="23"/>
      <c r="E12" s="24">
        <v>1</v>
      </c>
      <c r="F12" s="24">
        <v>24</v>
      </c>
      <c r="G12" s="24" t="s">
        <v>153</v>
      </c>
      <c r="H12" s="24">
        <v>1</v>
      </c>
      <c r="I12" s="24" t="s">
        <v>154</v>
      </c>
      <c r="J12" s="24" t="s">
        <v>155</v>
      </c>
      <c r="K12" s="24">
        <v>2</v>
      </c>
      <c r="L12" s="24">
        <v>128</v>
      </c>
      <c r="M12" s="25">
        <v>96.9</v>
      </c>
      <c r="N12" s="25">
        <v>98.5</v>
      </c>
      <c r="O12" s="26">
        <f>(M12-N12)*C$5*60*K12/(100*L12*1000)</f>
        <v>-0.003242999999999988</v>
      </c>
      <c r="P12" s="26"/>
      <c r="Q12" s="27">
        <f>AVERAGE(O12:O15)</f>
        <v>-0.0022858202509842517</v>
      </c>
    </row>
    <row r="13" spans="2:17" s="28" customFormat="1" ht="12.75">
      <c r="B13" s="29">
        <v>39154</v>
      </c>
      <c r="C13" s="30" t="s">
        <v>152</v>
      </c>
      <c r="D13" s="31"/>
      <c r="E13" s="32">
        <v>2</v>
      </c>
      <c r="F13" s="32">
        <v>24</v>
      </c>
      <c r="G13" s="33" t="s">
        <v>156</v>
      </c>
      <c r="H13" s="33">
        <v>1</v>
      </c>
      <c r="I13" s="33" t="s">
        <v>154</v>
      </c>
      <c r="J13" s="33" t="s">
        <v>155</v>
      </c>
      <c r="K13" s="33">
        <v>2</v>
      </c>
      <c r="L13" s="33">
        <v>127</v>
      </c>
      <c r="M13" s="34">
        <v>99</v>
      </c>
      <c r="N13" s="34">
        <v>100.4</v>
      </c>
      <c r="O13" s="35">
        <f aca="true" t="shared" si="0" ref="O13:O23">(M13-N13)*C$5*60*K13/(100*L13*1000)</f>
        <v>-0.0028599685039370193</v>
      </c>
      <c r="P13" s="36"/>
      <c r="Q13" s="30"/>
    </row>
    <row r="14" spans="2:17" s="28" customFormat="1" ht="12.75">
      <c r="B14" s="21">
        <v>39154</v>
      </c>
      <c r="C14" s="22" t="s">
        <v>152</v>
      </c>
      <c r="D14" s="23"/>
      <c r="E14" s="37">
        <v>5</v>
      </c>
      <c r="F14" s="37">
        <v>24</v>
      </c>
      <c r="G14" s="37" t="s">
        <v>156</v>
      </c>
      <c r="H14" s="37">
        <v>1</v>
      </c>
      <c r="I14" s="37" t="s">
        <v>154</v>
      </c>
      <c r="J14" s="37" t="s">
        <v>155</v>
      </c>
      <c r="K14" s="37">
        <v>2</v>
      </c>
      <c r="L14" s="37">
        <v>128</v>
      </c>
      <c r="M14" s="38">
        <v>99.4</v>
      </c>
      <c r="N14" s="38">
        <v>100.5</v>
      </c>
      <c r="O14" s="26">
        <f t="shared" si="0"/>
        <v>-0.0022295624999999885</v>
      </c>
      <c r="P14" s="39"/>
      <c r="Q14" s="22"/>
    </row>
    <row r="15" spans="2:17" ht="12.75">
      <c r="B15" s="29">
        <v>39154</v>
      </c>
      <c r="C15" s="30" t="s">
        <v>152</v>
      </c>
      <c r="D15" s="31"/>
      <c r="E15" s="40">
        <v>7</v>
      </c>
      <c r="F15" s="33">
        <v>24</v>
      </c>
      <c r="G15" s="33" t="s">
        <v>153</v>
      </c>
      <c r="H15" s="33">
        <v>1</v>
      </c>
      <c r="I15" s="33" t="s">
        <v>157</v>
      </c>
      <c r="J15" s="3" t="s">
        <v>155</v>
      </c>
      <c r="K15" s="3">
        <v>2</v>
      </c>
      <c r="L15" s="3">
        <v>128</v>
      </c>
      <c r="M15" s="4">
        <v>101</v>
      </c>
      <c r="N15" s="4">
        <v>101.4</v>
      </c>
      <c r="O15" s="35">
        <f t="shared" si="0"/>
        <v>-0.0008107500000000115</v>
      </c>
      <c r="Q15" s="30"/>
    </row>
    <row r="16" spans="2:17" ht="12.75">
      <c r="B16" s="21">
        <v>39154</v>
      </c>
      <c r="C16" s="22" t="s">
        <v>143</v>
      </c>
      <c r="D16" s="23" t="s">
        <v>158</v>
      </c>
      <c r="E16" s="41">
        <v>1</v>
      </c>
      <c r="F16" s="37">
        <v>24</v>
      </c>
      <c r="G16" s="37" t="s">
        <v>159</v>
      </c>
      <c r="H16" s="37">
        <v>1</v>
      </c>
      <c r="I16" s="37">
        <v>6</v>
      </c>
      <c r="J16" s="24" t="s">
        <v>160</v>
      </c>
      <c r="K16" s="24">
        <v>2</v>
      </c>
      <c r="L16" s="24">
        <v>96</v>
      </c>
      <c r="M16" s="25">
        <v>96.9</v>
      </c>
      <c r="N16" s="25">
        <v>82.2</v>
      </c>
      <c r="O16" s="26">
        <f>(M16-N16)*C$5*60*K16/(100*L16*1000)</f>
        <v>0.039726750000000005</v>
      </c>
      <c r="P16" s="26">
        <f>1000*(O16-Q12)/(I16*60)</f>
        <v>0.11670158403051184</v>
      </c>
      <c r="Q16" s="22"/>
    </row>
    <row r="17" spans="2:17" ht="12.75">
      <c r="B17" s="29">
        <v>39154</v>
      </c>
      <c r="C17" s="30" t="s">
        <v>143</v>
      </c>
      <c r="D17" s="31" t="s">
        <v>161</v>
      </c>
      <c r="E17" s="40">
        <v>1</v>
      </c>
      <c r="F17" s="33">
        <v>24</v>
      </c>
      <c r="G17" s="33" t="s">
        <v>159</v>
      </c>
      <c r="H17" s="33">
        <v>1</v>
      </c>
      <c r="I17" s="33">
        <v>6</v>
      </c>
      <c r="J17" s="3" t="s">
        <v>160</v>
      </c>
      <c r="K17" s="33">
        <v>2</v>
      </c>
      <c r="L17" s="3">
        <v>87</v>
      </c>
      <c r="M17" s="4">
        <v>96.9</v>
      </c>
      <c r="N17" s="4">
        <v>88.7</v>
      </c>
      <c r="O17" s="35">
        <f t="shared" si="0"/>
        <v>0.02445296551724139</v>
      </c>
      <c r="P17" s="35">
        <f>1000*(O17-Q12)/(I17*60)</f>
        <v>0.07427440491173788</v>
      </c>
      <c r="Q17" s="30"/>
    </row>
    <row r="18" spans="2:17" ht="12.75">
      <c r="B18" s="21">
        <v>39154</v>
      </c>
      <c r="C18" s="22" t="s">
        <v>143</v>
      </c>
      <c r="D18" s="23" t="s">
        <v>162</v>
      </c>
      <c r="E18" s="41">
        <v>2</v>
      </c>
      <c r="F18" s="37">
        <v>24</v>
      </c>
      <c r="G18" s="37" t="s">
        <v>163</v>
      </c>
      <c r="H18" s="37">
        <v>1</v>
      </c>
      <c r="I18" s="37">
        <v>6</v>
      </c>
      <c r="J18" s="24" t="s">
        <v>160</v>
      </c>
      <c r="K18" s="37">
        <v>2</v>
      </c>
      <c r="L18" s="24">
        <v>89</v>
      </c>
      <c r="M18" s="25">
        <v>99</v>
      </c>
      <c r="N18" s="25">
        <v>84.8</v>
      </c>
      <c r="O18" s="26">
        <f t="shared" si="0"/>
        <v>0.04139379775280899</v>
      </c>
      <c r="P18" s="26">
        <f>1000*(O18-Q12)/(I18*60)</f>
        <v>0.12133227223275901</v>
      </c>
      <c r="Q18" s="22"/>
    </row>
    <row r="19" spans="2:17" ht="12.75">
      <c r="B19" s="29">
        <v>39154</v>
      </c>
      <c r="C19" t="s">
        <v>143</v>
      </c>
      <c r="D19" s="31" t="s">
        <v>164</v>
      </c>
      <c r="E19" s="40">
        <v>2</v>
      </c>
      <c r="F19" s="33">
        <v>24</v>
      </c>
      <c r="G19" s="33" t="s">
        <v>163</v>
      </c>
      <c r="H19" s="33">
        <v>1</v>
      </c>
      <c r="I19" s="33">
        <v>6</v>
      </c>
      <c r="J19" s="3" t="s">
        <v>160</v>
      </c>
      <c r="K19" s="3">
        <v>2</v>
      </c>
      <c r="L19" s="3">
        <v>96</v>
      </c>
      <c r="M19" s="4">
        <v>99</v>
      </c>
      <c r="N19" s="4">
        <v>83</v>
      </c>
      <c r="O19" s="35">
        <f t="shared" si="0"/>
        <v>0.04324</v>
      </c>
      <c r="P19" s="35">
        <f>1000*(O19-Q12)/(I19*60)</f>
        <v>0.1264606118082896</v>
      </c>
      <c r="Q19" s="30"/>
    </row>
    <row r="20" spans="2:17" ht="12.75">
      <c r="B20" s="21">
        <v>39154</v>
      </c>
      <c r="C20" s="22" t="s">
        <v>143</v>
      </c>
      <c r="D20" s="23" t="s">
        <v>165</v>
      </c>
      <c r="E20" s="41">
        <v>5</v>
      </c>
      <c r="F20" s="37">
        <v>24</v>
      </c>
      <c r="G20" s="37" t="s">
        <v>163</v>
      </c>
      <c r="H20" s="37">
        <v>1</v>
      </c>
      <c r="I20" s="37">
        <v>6</v>
      </c>
      <c r="J20" s="24" t="s">
        <v>160</v>
      </c>
      <c r="K20" s="24">
        <v>2</v>
      </c>
      <c r="L20" s="24">
        <v>92</v>
      </c>
      <c r="M20" s="25">
        <v>99.4</v>
      </c>
      <c r="N20" s="25">
        <v>82.3</v>
      </c>
      <c r="O20" s="26">
        <f t="shared" si="0"/>
        <v>0.04822200000000002</v>
      </c>
      <c r="P20" s="26">
        <f>1000*(O20-Q12)/(I20*60)</f>
        <v>0.14029950069717853</v>
      </c>
      <c r="Q20" s="22"/>
    </row>
    <row r="21" spans="2:17" ht="12.75">
      <c r="B21" s="29">
        <v>39154</v>
      </c>
      <c r="C21" t="s">
        <v>143</v>
      </c>
      <c r="D21" s="31" t="s">
        <v>166</v>
      </c>
      <c r="E21" s="40">
        <v>5</v>
      </c>
      <c r="F21" s="33">
        <v>24</v>
      </c>
      <c r="G21" s="33" t="s">
        <v>163</v>
      </c>
      <c r="H21" s="33">
        <v>1</v>
      </c>
      <c r="I21" s="33">
        <v>6</v>
      </c>
      <c r="J21" s="3" t="s">
        <v>160</v>
      </c>
      <c r="K21" s="3">
        <v>2</v>
      </c>
      <c r="L21" s="3">
        <v>94</v>
      </c>
      <c r="M21" s="4">
        <v>99.4</v>
      </c>
      <c r="N21" s="4">
        <v>82.9</v>
      </c>
      <c r="O21" s="35">
        <f t="shared" si="0"/>
        <v>0.04554</v>
      </c>
      <c r="P21" s="35">
        <f>1000*(O21-Q12)/(I21*60)</f>
        <v>0.13284950069717846</v>
      </c>
      <c r="Q21" s="30"/>
    </row>
    <row r="22" spans="2:17" ht="12.75">
      <c r="B22" s="21">
        <v>39154</v>
      </c>
      <c r="C22" s="22" t="s">
        <v>143</v>
      </c>
      <c r="D22" s="23" t="s">
        <v>167</v>
      </c>
      <c r="E22" s="41">
        <v>7</v>
      </c>
      <c r="F22" s="37">
        <v>24</v>
      </c>
      <c r="G22" s="37" t="s">
        <v>159</v>
      </c>
      <c r="H22" s="37">
        <v>1</v>
      </c>
      <c r="I22" s="37">
        <v>6</v>
      </c>
      <c r="J22" s="24" t="s">
        <v>160</v>
      </c>
      <c r="K22" s="24">
        <v>2</v>
      </c>
      <c r="L22" s="24">
        <v>94</v>
      </c>
      <c r="M22" s="25">
        <v>101</v>
      </c>
      <c r="N22" s="25">
        <v>83.4</v>
      </c>
      <c r="O22" s="26">
        <f t="shared" si="0"/>
        <v>0.04857599999999999</v>
      </c>
      <c r="P22" s="26">
        <f>1000*(O22-Q12)/(I22*60)</f>
        <v>0.14128283403051178</v>
      </c>
      <c r="Q22" s="22"/>
    </row>
    <row r="23" spans="2:17" ht="12.75">
      <c r="B23" s="29">
        <v>39154</v>
      </c>
      <c r="C23" t="s">
        <v>143</v>
      </c>
      <c r="D23" s="31" t="s">
        <v>168</v>
      </c>
      <c r="E23" s="40">
        <v>7</v>
      </c>
      <c r="F23" s="33">
        <v>24</v>
      </c>
      <c r="G23" s="33" t="s">
        <v>159</v>
      </c>
      <c r="H23" s="33">
        <v>1</v>
      </c>
      <c r="I23" s="33">
        <v>6</v>
      </c>
      <c r="J23" s="3" t="s">
        <v>160</v>
      </c>
      <c r="K23" s="3">
        <v>2</v>
      </c>
      <c r="L23" s="3">
        <v>92</v>
      </c>
      <c r="M23" s="4">
        <v>101</v>
      </c>
      <c r="N23" s="4">
        <v>81.5</v>
      </c>
      <c r="O23" s="35">
        <f t="shared" si="0"/>
        <v>0.05498999999999999</v>
      </c>
      <c r="P23" s="42">
        <f>1000*(O23-Q12)/(I23*60)</f>
        <v>0.15909950069717843</v>
      </c>
      <c r="Q23" s="43"/>
    </row>
    <row r="24" spans="2:17" ht="12.75">
      <c r="B24" s="44">
        <v>39154</v>
      </c>
      <c r="C24" s="45" t="s">
        <v>169</v>
      </c>
      <c r="D24" s="46"/>
      <c r="E24" s="47">
        <v>3</v>
      </c>
      <c r="F24" s="48">
        <v>30.5</v>
      </c>
      <c r="G24" s="48" t="s">
        <v>163</v>
      </c>
      <c r="H24" s="48">
        <v>1</v>
      </c>
      <c r="I24" s="48" t="s">
        <v>154</v>
      </c>
      <c r="J24" s="48" t="s">
        <v>155</v>
      </c>
      <c r="K24" s="48">
        <v>2</v>
      </c>
      <c r="L24" s="48">
        <v>131</v>
      </c>
      <c r="M24" s="49">
        <v>103.2</v>
      </c>
      <c r="N24" s="49">
        <v>100.1</v>
      </c>
      <c r="O24" s="50">
        <f>(M24-N24)*C$6*60*K24/(100*L24*1000)</f>
        <v>0.0055132671755725345</v>
      </c>
      <c r="P24" s="26"/>
      <c r="Q24" s="27">
        <f>AVERAGE(O24:O27)</f>
        <v>0.006802660305343517</v>
      </c>
    </row>
    <row r="25" spans="2:17" ht="12.75">
      <c r="B25" s="29">
        <v>39154</v>
      </c>
      <c r="C25" t="s">
        <v>170</v>
      </c>
      <c r="D25" s="31"/>
      <c r="E25" s="40">
        <v>4</v>
      </c>
      <c r="F25" s="33">
        <v>30.5</v>
      </c>
      <c r="G25" s="33" t="s">
        <v>171</v>
      </c>
      <c r="H25" s="33">
        <v>1</v>
      </c>
      <c r="I25" s="33" t="s">
        <v>172</v>
      </c>
      <c r="J25" s="3" t="s">
        <v>155</v>
      </c>
      <c r="K25" s="3">
        <v>2</v>
      </c>
      <c r="L25" s="3">
        <v>131</v>
      </c>
      <c r="M25" s="4">
        <v>104.7</v>
      </c>
      <c r="N25" s="4">
        <v>100.2</v>
      </c>
      <c r="O25" s="35">
        <f aca="true" t="shared" si="1" ref="O25:O35">(M25-N25)*C$6*60*K25/(100*L25*1000)</f>
        <v>0.008003129770992368</v>
      </c>
      <c r="P25" s="36"/>
      <c r="Q25" s="30"/>
    </row>
    <row r="26" spans="2:17" ht="12.75">
      <c r="B26" s="21">
        <v>39154</v>
      </c>
      <c r="C26" s="22" t="s">
        <v>169</v>
      </c>
      <c r="D26" s="23"/>
      <c r="E26" s="41">
        <v>6</v>
      </c>
      <c r="F26" s="37">
        <v>30.5</v>
      </c>
      <c r="G26" s="37" t="s">
        <v>156</v>
      </c>
      <c r="H26" s="37">
        <v>1</v>
      </c>
      <c r="I26" s="37" t="s">
        <v>154</v>
      </c>
      <c r="J26" s="37" t="s">
        <v>155</v>
      </c>
      <c r="K26" s="37">
        <v>2</v>
      </c>
      <c r="L26" s="24">
        <v>131</v>
      </c>
      <c r="M26" s="25">
        <v>104.9</v>
      </c>
      <c r="N26" s="25">
        <v>101.4</v>
      </c>
      <c r="O26" s="26">
        <f t="shared" si="1"/>
        <v>0.006224656488549619</v>
      </c>
      <c r="P26" s="39"/>
      <c r="Q26" s="22"/>
    </row>
    <row r="27" spans="2:17" ht="12.75">
      <c r="B27" s="29">
        <v>39154</v>
      </c>
      <c r="C27" t="s">
        <v>169</v>
      </c>
      <c r="D27" s="31"/>
      <c r="E27" s="40">
        <v>8</v>
      </c>
      <c r="F27" s="33">
        <v>30.5</v>
      </c>
      <c r="G27" s="33" t="s">
        <v>159</v>
      </c>
      <c r="H27" s="33">
        <v>1</v>
      </c>
      <c r="I27" s="33" t="s">
        <v>154</v>
      </c>
      <c r="J27" s="3" t="s">
        <v>155</v>
      </c>
      <c r="K27" s="3">
        <v>2</v>
      </c>
      <c r="L27" s="3">
        <v>131</v>
      </c>
      <c r="M27" s="4">
        <v>105.5</v>
      </c>
      <c r="N27" s="4">
        <v>101.3</v>
      </c>
      <c r="O27" s="35">
        <f t="shared" si="1"/>
        <v>0.007469587786259548</v>
      </c>
      <c r="Q27" s="30"/>
    </row>
    <row r="28" spans="2:17" ht="12.75">
      <c r="B28" s="21">
        <v>39154</v>
      </c>
      <c r="C28" s="22" t="s">
        <v>143</v>
      </c>
      <c r="D28" s="23" t="s">
        <v>173</v>
      </c>
      <c r="E28" s="41">
        <v>3</v>
      </c>
      <c r="F28" s="51">
        <v>30.5</v>
      </c>
      <c r="G28" s="51" t="s">
        <v>163</v>
      </c>
      <c r="H28" s="51">
        <v>1</v>
      </c>
      <c r="I28" s="51">
        <v>6</v>
      </c>
      <c r="J28" s="24" t="s">
        <v>160</v>
      </c>
      <c r="K28" s="52">
        <v>2</v>
      </c>
      <c r="L28" s="52">
        <v>79</v>
      </c>
      <c r="M28" s="25">
        <v>103.2</v>
      </c>
      <c r="N28" s="25">
        <v>76.4</v>
      </c>
      <c r="O28" s="26">
        <f t="shared" si="1"/>
        <v>0.07903625316455695</v>
      </c>
      <c r="P28" s="26">
        <f>1000*(O28-Q24)/(I28*60)</f>
        <v>0.20064886905337065</v>
      </c>
      <c r="Q28" s="22"/>
    </row>
    <row r="29" spans="2:17" ht="12.75">
      <c r="B29" s="29">
        <v>39154</v>
      </c>
      <c r="C29" t="s">
        <v>143</v>
      </c>
      <c r="D29" s="31" t="s">
        <v>174</v>
      </c>
      <c r="E29" s="40">
        <v>3</v>
      </c>
      <c r="F29" s="53">
        <v>30.5</v>
      </c>
      <c r="G29" s="53" t="s">
        <v>163</v>
      </c>
      <c r="H29" s="53">
        <v>1</v>
      </c>
      <c r="I29" s="53">
        <v>6</v>
      </c>
      <c r="J29" s="3" t="s">
        <v>160</v>
      </c>
      <c r="K29" s="1">
        <v>2</v>
      </c>
      <c r="L29" s="1">
        <v>83</v>
      </c>
      <c r="M29" s="4">
        <v>103.2</v>
      </c>
      <c r="N29" s="4">
        <v>77.7</v>
      </c>
      <c r="O29" s="35">
        <f t="shared" si="1"/>
        <v>0.07157819277108433</v>
      </c>
      <c r="P29" s="35">
        <f>1000*(O29-Q24)/(I29*60)</f>
        <v>0.17993203462705784</v>
      </c>
      <c r="Q29" s="30"/>
    </row>
    <row r="30" spans="2:17" ht="12.75">
      <c r="B30" s="21">
        <v>39154</v>
      </c>
      <c r="C30" s="22" t="s">
        <v>143</v>
      </c>
      <c r="D30" s="23" t="s">
        <v>175</v>
      </c>
      <c r="E30" s="41">
        <v>4</v>
      </c>
      <c r="F30" s="51">
        <v>30.5</v>
      </c>
      <c r="G30" s="51" t="s">
        <v>159</v>
      </c>
      <c r="H30" s="51">
        <v>1</v>
      </c>
      <c r="I30" s="51">
        <v>6</v>
      </c>
      <c r="J30" s="24" t="s">
        <v>160</v>
      </c>
      <c r="K30" s="52">
        <v>2</v>
      </c>
      <c r="L30" s="52">
        <v>90</v>
      </c>
      <c r="M30" s="25">
        <v>104.7</v>
      </c>
      <c r="N30" s="25">
        <v>72</v>
      </c>
      <c r="O30" s="26">
        <f t="shared" si="1"/>
        <v>0.08464940000000001</v>
      </c>
      <c r="P30" s="26">
        <f>1000*(O30-Q24)/(I30*60)</f>
        <v>0.21624094359626803</v>
      </c>
      <c r="Q30" s="22"/>
    </row>
    <row r="31" spans="2:17" ht="12.75">
      <c r="B31" s="29">
        <v>39154</v>
      </c>
      <c r="C31" t="s">
        <v>143</v>
      </c>
      <c r="D31" s="31" t="s">
        <v>176</v>
      </c>
      <c r="E31" s="40">
        <v>4</v>
      </c>
      <c r="F31" s="53">
        <v>30.5</v>
      </c>
      <c r="G31" s="53" t="s">
        <v>159</v>
      </c>
      <c r="H31" s="53">
        <v>1</v>
      </c>
      <c r="I31" s="53">
        <v>6</v>
      </c>
      <c r="J31" s="3" t="s">
        <v>160</v>
      </c>
      <c r="K31" s="1">
        <v>2</v>
      </c>
      <c r="L31" s="1">
        <v>82</v>
      </c>
      <c r="M31" s="4">
        <v>104.7</v>
      </c>
      <c r="N31" s="4">
        <v>74.1</v>
      </c>
      <c r="O31" s="35">
        <f t="shared" si="1"/>
        <v>0.08694131707317075</v>
      </c>
      <c r="P31" s="35">
        <f>1000*(O31-Q24)/(I31*60)</f>
        <v>0.2226073799106312</v>
      </c>
      <c r="Q31" s="30"/>
    </row>
    <row r="32" spans="2:17" ht="12.75">
      <c r="B32" s="21">
        <v>39154</v>
      </c>
      <c r="C32" s="22" t="s">
        <v>143</v>
      </c>
      <c r="D32" s="23" t="s">
        <v>177</v>
      </c>
      <c r="E32" s="54">
        <v>6</v>
      </c>
      <c r="F32" s="37">
        <v>30.5</v>
      </c>
      <c r="G32" s="51" t="s">
        <v>156</v>
      </c>
      <c r="H32" s="51">
        <v>1</v>
      </c>
      <c r="I32" s="51">
        <v>6</v>
      </c>
      <c r="J32" s="24" t="s">
        <v>160</v>
      </c>
      <c r="K32" s="52">
        <v>2</v>
      </c>
      <c r="L32" s="52">
        <v>88</v>
      </c>
      <c r="M32" s="25">
        <v>104.9</v>
      </c>
      <c r="N32" s="25">
        <v>72.7</v>
      </c>
      <c r="O32" s="26">
        <f t="shared" si="1"/>
        <v>0.0852495</v>
      </c>
      <c r="P32" s="26">
        <f>1000*(O32-Q24)/(I32*60)</f>
        <v>0.21790788804071248</v>
      </c>
      <c r="Q32" s="22"/>
    </row>
    <row r="33" spans="2:17" ht="12.75">
      <c r="B33" s="29">
        <v>39154</v>
      </c>
      <c r="C33" t="s">
        <v>143</v>
      </c>
      <c r="D33" s="31" t="s">
        <v>178</v>
      </c>
      <c r="E33" s="55">
        <v>6</v>
      </c>
      <c r="F33" s="33">
        <v>30.5</v>
      </c>
      <c r="G33" s="53" t="s">
        <v>156</v>
      </c>
      <c r="H33" s="53">
        <v>1</v>
      </c>
      <c r="I33" s="53">
        <v>6</v>
      </c>
      <c r="J33" s="3" t="s">
        <v>160</v>
      </c>
      <c r="K33" s="1">
        <v>2</v>
      </c>
      <c r="L33" s="1">
        <v>97</v>
      </c>
      <c r="M33" s="4">
        <v>104.9</v>
      </c>
      <c r="N33" s="4">
        <v>76.5</v>
      </c>
      <c r="O33" s="35">
        <f t="shared" si="1"/>
        <v>0.06821270103092786</v>
      </c>
      <c r="P33" s="35">
        <f>1000*(O33-Q24)/(I33*60)</f>
        <v>0.17058344645995652</v>
      </c>
      <c r="Q33" s="30"/>
    </row>
    <row r="34" spans="2:17" ht="12.75">
      <c r="B34" s="21">
        <v>39154</v>
      </c>
      <c r="C34" s="22" t="s">
        <v>143</v>
      </c>
      <c r="D34" s="23" t="s">
        <v>179</v>
      </c>
      <c r="E34" s="54">
        <v>8</v>
      </c>
      <c r="F34" s="37">
        <v>30.5</v>
      </c>
      <c r="G34" s="51" t="s">
        <v>153</v>
      </c>
      <c r="H34" s="51">
        <v>1</v>
      </c>
      <c r="I34" s="51">
        <v>6</v>
      </c>
      <c r="J34" s="24" t="s">
        <v>160</v>
      </c>
      <c r="K34" s="52">
        <v>2</v>
      </c>
      <c r="L34" s="52">
        <v>90</v>
      </c>
      <c r="M34" s="25">
        <v>105.5</v>
      </c>
      <c r="N34" s="25">
        <v>77</v>
      </c>
      <c r="O34" s="26">
        <f t="shared" si="1"/>
        <v>0.07377700000000001</v>
      </c>
      <c r="P34" s="26">
        <f>1000*(O34-Q24)/(I34*60)</f>
        <v>0.18603983248515693</v>
      </c>
      <c r="Q34" s="22"/>
    </row>
    <row r="35" spans="2:17" ht="13.5" thickBot="1">
      <c r="B35" s="56">
        <v>39154</v>
      </c>
      <c r="C35" s="57" t="s">
        <v>143</v>
      </c>
      <c r="D35" s="58" t="s">
        <v>180</v>
      </c>
      <c r="E35" s="59">
        <v>8</v>
      </c>
      <c r="F35" s="60">
        <v>30.5</v>
      </c>
      <c r="G35" s="61" t="s">
        <v>153</v>
      </c>
      <c r="H35" s="61">
        <v>1</v>
      </c>
      <c r="I35" s="61">
        <v>6</v>
      </c>
      <c r="J35" s="60" t="s">
        <v>160</v>
      </c>
      <c r="K35" s="61">
        <v>2</v>
      </c>
      <c r="L35" s="61">
        <v>93</v>
      </c>
      <c r="M35" s="62">
        <v>105.5</v>
      </c>
      <c r="N35" s="62">
        <v>74.7</v>
      </c>
      <c r="O35" s="63">
        <f t="shared" si="1"/>
        <v>0.07715896774193548</v>
      </c>
      <c r="P35" s="63">
        <f>1000*(O35-Q24)/(I35*60)</f>
        <v>0.19543418732386655</v>
      </c>
      <c r="Q35" s="64"/>
    </row>
    <row r="36" spans="2:17" ht="12.75">
      <c r="B36" s="21">
        <v>39155</v>
      </c>
      <c r="C36" s="22" t="s">
        <v>152</v>
      </c>
      <c r="D36" s="23"/>
      <c r="E36" s="24">
        <v>1</v>
      </c>
      <c r="F36" s="24">
        <v>24</v>
      </c>
      <c r="G36" s="24" t="s">
        <v>153</v>
      </c>
      <c r="H36" s="24">
        <v>1</v>
      </c>
      <c r="I36" s="24" t="s">
        <v>154</v>
      </c>
      <c r="J36" s="24" t="s">
        <v>155</v>
      </c>
      <c r="K36" s="24">
        <v>2</v>
      </c>
      <c r="L36" s="24">
        <v>93</v>
      </c>
      <c r="M36" s="25">
        <v>98.4</v>
      </c>
      <c r="N36" s="25">
        <v>96.1</v>
      </c>
      <c r="O36" s="26">
        <f aca="true" t="shared" si="2" ref="O36:O95">(M36-N36)*C$5*60*K36/(100*L36*1000)</f>
        <v>0.006416258064516161</v>
      </c>
      <c r="P36" s="26"/>
      <c r="Q36" s="27">
        <f>AVERAGE(O36:O39)</f>
        <v>0.004823822410865884</v>
      </c>
    </row>
    <row r="37" spans="2:17" ht="12.75">
      <c r="B37" s="29">
        <v>39155</v>
      </c>
      <c r="C37" s="30" t="s">
        <v>152</v>
      </c>
      <c r="D37" s="31"/>
      <c r="E37" s="32">
        <v>2</v>
      </c>
      <c r="F37" s="32">
        <v>24</v>
      </c>
      <c r="G37" s="33" t="s">
        <v>156</v>
      </c>
      <c r="H37" s="33">
        <v>1</v>
      </c>
      <c r="I37" s="33" t="s">
        <v>154</v>
      </c>
      <c r="J37" s="33" t="s">
        <v>155</v>
      </c>
      <c r="K37" s="33">
        <v>2</v>
      </c>
      <c r="L37" s="33">
        <v>94</v>
      </c>
      <c r="M37" s="34">
        <v>98.6</v>
      </c>
      <c r="N37" s="34">
        <v>97.1</v>
      </c>
      <c r="O37" s="35">
        <f t="shared" si="2"/>
        <v>0.00414</v>
      </c>
      <c r="P37" s="36"/>
      <c r="Q37" s="30"/>
    </row>
    <row r="38" spans="2:17" ht="12.75">
      <c r="B38" s="21">
        <v>39155</v>
      </c>
      <c r="C38" s="22" t="s">
        <v>152</v>
      </c>
      <c r="D38" s="23"/>
      <c r="E38" s="37">
        <v>5</v>
      </c>
      <c r="F38" s="37">
        <v>24</v>
      </c>
      <c r="G38" s="37" t="s">
        <v>156</v>
      </c>
      <c r="H38" s="37">
        <v>1</v>
      </c>
      <c r="I38" s="37" t="s">
        <v>154</v>
      </c>
      <c r="J38" s="37" t="s">
        <v>155</v>
      </c>
      <c r="K38" s="37">
        <v>2</v>
      </c>
      <c r="L38" s="37">
        <v>95</v>
      </c>
      <c r="M38" s="38">
        <v>99.6</v>
      </c>
      <c r="N38" s="38">
        <v>98</v>
      </c>
      <c r="O38" s="26">
        <f t="shared" si="2"/>
        <v>0.004369515789473668</v>
      </c>
      <c r="P38" s="39"/>
      <c r="Q38" s="22"/>
    </row>
    <row r="39" spans="2:17" ht="12.75">
      <c r="B39" s="29">
        <v>39155</v>
      </c>
      <c r="C39" s="30" t="s">
        <v>152</v>
      </c>
      <c r="D39" s="31"/>
      <c r="E39" s="40">
        <v>7</v>
      </c>
      <c r="F39" s="33">
        <v>24</v>
      </c>
      <c r="G39" s="33" t="s">
        <v>153</v>
      </c>
      <c r="H39" s="33">
        <v>1</v>
      </c>
      <c r="I39" s="33" t="s">
        <v>157</v>
      </c>
      <c r="J39" s="3" t="s">
        <v>155</v>
      </c>
      <c r="K39" s="3">
        <v>2</v>
      </c>
      <c r="L39" s="3">
        <v>95</v>
      </c>
      <c r="M39" s="4">
        <v>99.7</v>
      </c>
      <c r="N39" s="4">
        <v>98.1</v>
      </c>
      <c r="O39" s="35">
        <f t="shared" si="2"/>
        <v>0.004369515789473707</v>
      </c>
      <c r="Q39" s="30"/>
    </row>
    <row r="40" spans="2:17" ht="12.75">
      <c r="B40" s="21">
        <v>39155</v>
      </c>
      <c r="C40" s="22" t="s">
        <v>143</v>
      </c>
      <c r="D40" s="23" t="s">
        <v>181</v>
      </c>
      <c r="E40" s="41">
        <v>1</v>
      </c>
      <c r="F40" s="37">
        <v>24</v>
      </c>
      <c r="G40" s="37" t="s">
        <v>159</v>
      </c>
      <c r="H40" s="37">
        <v>1</v>
      </c>
      <c r="I40" s="37">
        <v>6</v>
      </c>
      <c r="J40" s="24" t="s">
        <v>160</v>
      </c>
      <c r="K40" s="24">
        <v>2</v>
      </c>
      <c r="L40" s="24">
        <v>87</v>
      </c>
      <c r="M40" s="25">
        <v>98.4</v>
      </c>
      <c r="N40" s="25">
        <v>82.9</v>
      </c>
      <c r="O40" s="26">
        <f t="shared" si="2"/>
        <v>0.04622206896551724</v>
      </c>
      <c r="P40" s="26">
        <f>1000*(O40-Q36)/(I40*60)</f>
        <v>0.114995129318476</v>
      </c>
      <c r="Q40" s="22"/>
    </row>
    <row r="41" spans="2:17" ht="12.75">
      <c r="B41" s="29">
        <v>39155</v>
      </c>
      <c r="C41" s="30" t="s">
        <v>143</v>
      </c>
      <c r="D41" s="31" t="s">
        <v>182</v>
      </c>
      <c r="E41" s="40">
        <v>1</v>
      </c>
      <c r="F41" s="33">
        <v>24</v>
      </c>
      <c r="G41" s="33" t="s">
        <v>159</v>
      </c>
      <c r="H41" s="33">
        <v>1</v>
      </c>
      <c r="I41" s="33">
        <v>6</v>
      </c>
      <c r="J41" s="3" t="s">
        <v>160</v>
      </c>
      <c r="K41" s="33">
        <v>2</v>
      </c>
      <c r="L41" s="3">
        <v>89</v>
      </c>
      <c r="M41" s="4">
        <v>98.4</v>
      </c>
      <c r="N41" s="4">
        <v>82</v>
      </c>
      <c r="O41" s="35">
        <f t="shared" si="2"/>
        <v>0.04780692134831462</v>
      </c>
      <c r="P41" s="35">
        <f>1000*(O41-Q36)/(I41*60)</f>
        <v>0.11939749704846873</v>
      </c>
      <c r="Q41" s="30"/>
    </row>
    <row r="42" spans="2:17" ht="12.75">
      <c r="B42" s="21">
        <v>39155</v>
      </c>
      <c r="C42" s="22" t="s">
        <v>143</v>
      </c>
      <c r="D42" s="23" t="s">
        <v>183</v>
      </c>
      <c r="E42" s="41">
        <v>2</v>
      </c>
      <c r="F42" s="37">
        <v>24</v>
      </c>
      <c r="G42" s="37" t="s">
        <v>163</v>
      </c>
      <c r="H42" s="37">
        <v>1</v>
      </c>
      <c r="I42" s="37">
        <v>6</v>
      </c>
      <c r="J42" s="24" t="s">
        <v>160</v>
      </c>
      <c r="K42" s="37">
        <v>2</v>
      </c>
      <c r="L42" s="24">
        <v>88</v>
      </c>
      <c r="M42" s="25">
        <v>98.6</v>
      </c>
      <c r="N42" s="25">
        <v>85.7</v>
      </c>
      <c r="O42" s="26">
        <f t="shared" si="2"/>
        <v>0.03803154545454543</v>
      </c>
      <c r="P42" s="26">
        <f>1000*(O42-Q36)/(I42*60)</f>
        <v>0.09224367512133208</v>
      </c>
      <c r="Q42" s="22"/>
    </row>
    <row r="43" spans="2:17" ht="12.75">
      <c r="B43" s="29">
        <v>39155</v>
      </c>
      <c r="C43" t="s">
        <v>143</v>
      </c>
      <c r="D43" s="31" t="s">
        <v>184</v>
      </c>
      <c r="E43" s="40">
        <v>2</v>
      </c>
      <c r="F43" s="33">
        <v>24</v>
      </c>
      <c r="G43" s="33" t="s">
        <v>163</v>
      </c>
      <c r="H43" s="33">
        <v>1</v>
      </c>
      <c r="I43" s="33">
        <v>6</v>
      </c>
      <c r="J43" s="3" t="s">
        <v>160</v>
      </c>
      <c r="K43" s="3">
        <v>2</v>
      </c>
      <c r="L43" s="3">
        <v>90</v>
      </c>
      <c r="M43" s="4">
        <v>98.6</v>
      </c>
      <c r="N43" s="4">
        <v>84.2</v>
      </c>
      <c r="O43" s="35">
        <f t="shared" si="2"/>
        <v>0.04151039999999997</v>
      </c>
      <c r="P43" s="35">
        <f>1000*(O43-Q36)/(I43*60)</f>
        <v>0.10190715996981692</v>
      </c>
      <c r="Q43" s="30"/>
    </row>
    <row r="44" spans="2:17" ht="12.75">
      <c r="B44" s="21">
        <v>39155</v>
      </c>
      <c r="C44" s="22" t="s">
        <v>143</v>
      </c>
      <c r="D44" s="23" t="s">
        <v>185</v>
      </c>
      <c r="E44" s="41">
        <v>5</v>
      </c>
      <c r="F44" s="37">
        <v>24</v>
      </c>
      <c r="G44" s="37" t="s">
        <v>163</v>
      </c>
      <c r="H44" s="37">
        <v>1</v>
      </c>
      <c r="I44" s="37">
        <v>6</v>
      </c>
      <c r="J44" s="24" t="s">
        <v>160</v>
      </c>
      <c r="K44" s="24">
        <v>2</v>
      </c>
      <c r="L44" s="24">
        <v>91</v>
      </c>
      <c r="M44" s="25">
        <v>99.6</v>
      </c>
      <c r="N44" s="25">
        <v>81.1</v>
      </c>
      <c r="O44" s="26">
        <f t="shared" si="2"/>
        <v>0.0527432967032967</v>
      </c>
      <c r="P44" s="26">
        <f>1000*(O44-Q36)/(I44*60)</f>
        <v>0.13310965081230783</v>
      </c>
      <c r="Q44" s="22"/>
    </row>
    <row r="45" spans="2:17" ht="12.75">
      <c r="B45" s="29">
        <v>39155</v>
      </c>
      <c r="C45" t="s">
        <v>143</v>
      </c>
      <c r="D45" s="31" t="s">
        <v>186</v>
      </c>
      <c r="E45" s="40">
        <v>5</v>
      </c>
      <c r="F45" s="33">
        <v>24</v>
      </c>
      <c r="G45" s="33" t="s">
        <v>163</v>
      </c>
      <c r="H45" s="33">
        <v>1</v>
      </c>
      <c r="I45" s="33">
        <v>6</v>
      </c>
      <c r="J45" s="3" t="s">
        <v>160</v>
      </c>
      <c r="K45" s="3">
        <v>2</v>
      </c>
      <c r="L45" s="3">
        <v>93</v>
      </c>
      <c r="M45" s="4">
        <v>99.6</v>
      </c>
      <c r="N45" s="4">
        <v>80.4</v>
      </c>
      <c r="O45" s="35">
        <f t="shared" si="2"/>
        <v>0.05356180645161287</v>
      </c>
      <c r="P45" s="35">
        <f>1000*(O45-Q36)/(I45*60)</f>
        <v>0.13538328900207497</v>
      </c>
      <c r="Q45" s="30"/>
    </row>
    <row r="46" spans="2:17" ht="12.75">
      <c r="B46" s="21">
        <v>39155</v>
      </c>
      <c r="C46" s="22" t="s">
        <v>143</v>
      </c>
      <c r="D46" s="23" t="s">
        <v>187</v>
      </c>
      <c r="E46" s="41">
        <v>7</v>
      </c>
      <c r="F46" s="37">
        <v>24</v>
      </c>
      <c r="G46" s="37" t="s">
        <v>159</v>
      </c>
      <c r="H46" s="37">
        <v>1</v>
      </c>
      <c r="I46" s="37">
        <v>6</v>
      </c>
      <c r="J46" s="24" t="s">
        <v>160</v>
      </c>
      <c r="K46" s="24">
        <v>2</v>
      </c>
      <c r="L46" s="24">
        <v>95</v>
      </c>
      <c r="M46" s="25">
        <v>99.7</v>
      </c>
      <c r="N46" s="25">
        <v>80.6</v>
      </c>
      <c r="O46" s="26">
        <f t="shared" si="2"/>
        <v>0.052161094736842134</v>
      </c>
      <c r="P46" s="26">
        <f>1000*(O46-Q36)/(I46*60)</f>
        <v>0.1314924231277118</v>
      </c>
      <c r="Q46" s="22"/>
    </row>
    <row r="47" spans="2:17" ht="12.75">
      <c r="B47" s="29">
        <v>39155</v>
      </c>
      <c r="C47" t="s">
        <v>143</v>
      </c>
      <c r="D47" s="31" t="s">
        <v>188</v>
      </c>
      <c r="E47" s="40">
        <v>7</v>
      </c>
      <c r="F47" s="33">
        <v>24</v>
      </c>
      <c r="G47" s="33" t="s">
        <v>159</v>
      </c>
      <c r="H47" s="33">
        <v>1</v>
      </c>
      <c r="I47" s="33">
        <v>6</v>
      </c>
      <c r="J47" s="3" t="s">
        <v>160</v>
      </c>
      <c r="K47" s="3">
        <v>2</v>
      </c>
      <c r="L47" s="3">
        <v>96</v>
      </c>
      <c r="M47" s="4">
        <v>99.7</v>
      </c>
      <c r="N47" s="4">
        <v>79.9</v>
      </c>
      <c r="O47" s="35">
        <f t="shared" si="2"/>
        <v>0.05350949999999999</v>
      </c>
      <c r="P47" s="42">
        <f>1000*(O47-Q36)/(I47*60)</f>
        <v>0.1352379933031503</v>
      </c>
      <c r="Q47" s="43"/>
    </row>
    <row r="48" spans="2:17" ht="12.75">
      <c r="B48" s="44">
        <v>39155</v>
      </c>
      <c r="C48" s="45" t="s">
        <v>169</v>
      </c>
      <c r="D48" s="46"/>
      <c r="E48" s="47">
        <v>3</v>
      </c>
      <c r="F48" s="48">
        <v>30.5</v>
      </c>
      <c r="G48" s="48" t="s">
        <v>163</v>
      </c>
      <c r="H48" s="48">
        <v>1</v>
      </c>
      <c r="I48" s="48" t="s">
        <v>154</v>
      </c>
      <c r="J48" s="48" t="s">
        <v>155</v>
      </c>
      <c r="K48" s="48">
        <v>2</v>
      </c>
      <c r="L48" s="48">
        <v>98</v>
      </c>
      <c r="M48" s="49">
        <v>98.3</v>
      </c>
      <c r="N48" s="49">
        <v>97.3</v>
      </c>
      <c r="O48" s="50">
        <f>(M48-N48)*C$6*60*K48/(100*L48*1000)</f>
        <v>0.0023773469387755103</v>
      </c>
      <c r="P48" s="26"/>
      <c r="Q48" s="27">
        <f>AVERAGE(O48:O51)</f>
        <v>0.0007302417346938793</v>
      </c>
    </row>
    <row r="49" spans="2:17" ht="12.75">
      <c r="B49" s="65">
        <v>39155</v>
      </c>
      <c r="C49" s="28" t="s">
        <v>169</v>
      </c>
      <c r="D49" s="31"/>
      <c r="E49" s="40">
        <v>4</v>
      </c>
      <c r="F49" s="33">
        <v>30.5</v>
      </c>
      <c r="G49" s="33" t="s">
        <v>153</v>
      </c>
      <c r="H49" s="33">
        <v>1</v>
      </c>
      <c r="I49" s="33" t="s">
        <v>154</v>
      </c>
      <c r="J49" s="33" t="s">
        <v>155</v>
      </c>
      <c r="K49" s="33">
        <v>2</v>
      </c>
      <c r="L49" s="33">
        <v>96</v>
      </c>
      <c r="M49" s="34">
        <v>97.6</v>
      </c>
      <c r="N49" s="34">
        <v>96.8</v>
      </c>
      <c r="O49" s="66">
        <f aca="true" t="shared" si="3" ref="O49:O107">(M49-N49)*C$6*60*K49/(100*L49*1000)</f>
        <v>0.0019414999999999934</v>
      </c>
      <c r="P49" s="36"/>
      <c r="Q49" s="30"/>
    </row>
    <row r="50" spans="2:17" ht="12.75">
      <c r="B50" s="67">
        <v>39155</v>
      </c>
      <c r="C50" s="68" t="s">
        <v>169</v>
      </c>
      <c r="D50" s="23"/>
      <c r="E50" s="41">
        <v>6</v>
      </c>
      <c r="F50" s="37">
        <v>30.5</v>
      </c>
      <c r="G50" s="37" t="s">
        <v>156</v>
      </c>
      <c r="H50" s="37">
        <v>1</v>
      </c>
      <c r="I50" s="37" t="s">
        <v>154</v>
      </c>
      <c r="J50" s="37" t="s">
        <v>155</v>
      </c>
      <c r="K50" s="37">
        <v>2</v>
      </c>
      <c r="L50" s="37">
        <v>100</v>
      </c>
      <c r="M50" s="38">
        <v>96.2</v>
      </c>
      <c r="N50" s="38">
        <v>96.2</v>
      </c>
      <c r="O50" s="69">
        <f t="shared" si="3"/>
        <v>0</v>
      </c>
      <c r="P50" s="39"/>
      <c r="Q50" s="22"/>
    </row>
    <row r="51" spans="2:17" ht="12.75">
      <c r="B51" s="65">
        <v>39155</v>
      </c>
      <c r="C51" s="28" t="s">
        <v>170</v>
      </c>
      <c r="D51" s="31"/>
      <c r="E51" s="40">
        <v>8</v>
      </c>
      <c r="F51" s="33">
        <v>30.5</v>
      </c>
      <c r="G51" s="33" t="s">
        <v>159</v>
      </c>
      <c r="H51" s="33">
        <v>1</v>
      </c>
      <c r="I51" s="33" t="s">
        <v>172</v>
      </c>
      <c r="J51" s="33" t="s">
        <v>155</v>
      </c>
      <c r="K51" s="33">
        <v>2</v>
      </c>
      <c r="L51" s="33">
        <v>100</v>
      </c>
      <c r="M51" s="34">
        <v>97</v>
      </c>
      <c r="N51" s="34">
        <v>97.6</v>
      </c>
      <c r="O51" s="66">
        <f t="shared" si="3"/>
        <v>-0.0013978799999999868</v>
      </c>
      <c r="Q51" s="30"/>
    </row>
    <row r="52" spans="2:17" ht="12.75">
      <c r="B52" s="21">
        <v>39155</v>
      </c>
      <c r="C52" s="22" t="s">
        <v>143</v>
      </c>
      <c r="D52" s="23" t="s">
        <v>189</v>
      </c>
      <c r="E52" s="41">
        <v>3</v>
      </c>
      <c r="F52" s="51">
        <v>30.5</v>
      </c>
      <c r="G52" s="51" t="s">
        <v>163</v>
      </c>
      <c r="H52" s="51">
        <v>1</v>
      </c>
      <c r="I52" s="51">
        <v>6</v>
      </c>
      <c r="J52" s="24" t="s">
        <v>160</v>
      </c>
      <c r="K52" s="52">
        <v>2</v>
      </c>
      <c r="L52" s="52">
        <v>94</v>
      </c>
      <c r="M52" s="25">
        <v>98.3</v>
      </c>
      <c r="N52" s="25">
        <v>73</v>
      </c>
      <c r="O52" s="26">
        <f t="shared" si="3"/>
        <v>0.06270631914893618</v>
      </c>
      <c r="P52" s="26">
        <f>1000*(O52-Q48)/(I52*60)</f>
        <v>0.1721557705951175</v>
      </c>
      <c r="Q52" s="22"/>
    </row>
    <row r="53" spans="2:17" ht="12.75">
      <c r="B53" s="29">
        <v>39155</v>
      </c>
      <c r="C53" t="s">
        <v>143</v>
      </c>
      <c r="D53" s="31" t="s">
        <v>190</v>
      </c>
      <c r="E53" s="40">
        <v>3</v>
      </c>
      <c r="F53" s="53">
        <v>30.5</v>
      </c>
      <c r="G53" s="53" t="s">
        <v>163</v>
      </c>
      <c r="H53" s="53">
        <v>1</v>
      </c>
      <c r="I53" s="53">
        <v>6</v>
      </c>
      <c r="J53" s="3" t="s">
        <v>160</v>
      </c>
      <c r="K53" s="1">
        <v>2</v>
      </c>
      <c r="L53" s="1">
        <v>96</v>
      </c>
      <c r="M53" s="4">
        <v>98.3</v>
      </c>
      <c r="N53" s="4">
        <v>75.9</v>
      </c>
      <c r="O53" s="35">
        <f>(M53-N53)*C$6*60*K53/(100*L53*1000)</f>
        <v>0.05436199999999998</v>
      </c>
      <c r="P53" s="35">
        <f>1000*(O53-Q48)/(I53*60)</f>
        <v>0.14897710629251693</v>
      </c>
      <c r="Q53" s="30"/>
    </row>
    <row r="54" spans="2:17" ht="12.75">
      <c r="B54" s="21">
        <v>39155</v>
      </c>
      <c r="C54" s="22" t="s">
        <v>143</v>
      </c>
      <c r="D54" s="23" t="s">
        <v>191</v>
      </c>
      <c r="E54" s="41">
        <v>4</v>
      </c>
      <c r="F54" s="51">
        <v>30.5</v>
      </c>
      <c r="G54" s="51" t="s">
        <v>159</v>
      </c>
      <c r="H54" s="51">
        <v>1</v>
      </c>
      <c r="I54" s="51">
        <v>6</v>
      </c>
      <c r="J54" s="24" t="s">
        <v>160</v>
      </c>
      <c r="K54" s="52">
        <v>2</v>
      </c>
      <c r="L54" s="52">
        <v>95</v>
      </c>
      <c r="M54" s="25">
        <v>97.6</v>
      </c>
      <c r="N54" s="25">
        <v>71</v>
      </c>
      <c r="O54" s="26">
        <f t="shared" si="3"/>
        <v>0.0652344</v>
      </c>
      <c r="P54" s="26">
        <f>1000*(O54-Q48)/(I54*60)</f>
        <v>0.1791782174036281</v>
      </c>
      <c r="Q54" s="22"/>
    </row>
    <row r="55" spans="2:17" ht="12.75">
      <c r="B55" s="29">
        <v>39155</v>
      </c>
      <c r="C55" t="s">
        <v>143</v>
      </c>
      <c r="D55" s="31" t="s">
        <v>192</v>
      </c>
      <c r="E55" s="40">
        <v>4</v>
      </c>
      <c r="F55" s="53">
        <v>30.5</v>
      </c>
      <c r="G55" s="53" t="s">
        <v>159</v>
      </c>
      <c r="H55" s="53">
        <v>1</v>
      </c>
      <c r="I55" s="53">
        <v>6</v>
      </c>
      <c r="J55" s="3" t="s">
        <v>160</v>
      </c>
      <c r="K55" s="1">
        <v>2</v>
      </c>
      <c r="L55" s="1">
        <v>97</v>
      </c>
      <c r="M55" s="4">
        <v>97.6</v>
      </c>
      <c r="N55" s="4">
        <v>73.4</v>
      </c>
      <c r="O55" s="35">
        <f t="shared" si="3"/>
        <v>0.05812490721649482</v>
      </c>
      <c r="P55" s="35">
        <f>1000*(O55-Q48)/(I55*60)</f>
        <v>0.15942962633833593</v>
      </c>
      <c r="Q55" s="30"/>
    </row>
    <row r="56" spans="2:17" ht="12.75">
      <c r="B56" s="21">
        <v>39155</v>
      </c>
      <c r="C56" s="22" t="s">
        <v>143</v>
      </c>
      <c r="D56" s="23" t="s">
        <v>193</v>
      </c>
      <c r="E56" s="54">
        <v>6</v>
      </c>
      <c r="F56" s="37">
        <v>30.5</v>
      </c>
      <c r="G56" s="51" t="s">
        <v>194</v>
      </c>
      <c r="H56" s="51">
        <v>1</v>
      </c>
      <c r="I56" s="51">
        <v>6</v>
      </c>
      <c r="J56" s="24" t="s">
        <v>160</v>
      </c>
      <c r="K56" s="52">
        <v>2</v>
      </c>
      <c r="L56" s="52">
        <v>97</v>
      </c>
      <c r="M56" s="25">
        <v>96.2</v>
      </c>
      <c r="N56" s="25">
        <v>73.5</v>
      </c>
      <c r="O56" s="26">
        <f t="shared" si="3"/>
        <v>0.054522123711340215</v>
      </c>
      <c r="P56" s="26">
        <f>1000*(O56-Q48)/(I56*60)</f>
        <v>0.14942189437957315</v>
      </c>
      <c r="Q56" s="22"/>
    </row>
    <row r="57" spans="2:17" ht="12.75">
      <c r="B57" s="29">
        <v>39155</v>
      </c>
      <c r="C57" t="s">
        <v>143</v>
      </c>
      <c r="D57" s="31" t="s">
        <v>195</v>
      </c>
      <c r="E57" s="55">
        <v>6</v>
      </c>
      <c r="F57" s="33">
        <v>30.5</v>
      </c>
      <c r="G57" s="53" t="s">
        <v>194</v>
      </c>
      <c r="H57" s="53">
        <v>1</v>
      </c>
      <c r="I57" s="53">
        <v>6</v>
      </c>
      <c r="J57" s="3" t="s">
        <v>160</v>
      </c>
      <c r="K57" s="1">
        <v>2</v>
      </c>
      <c r="L57" s="1">
        <v>99</v>
      </c>
      <c r="M57" s="4">
        <v>96.2</v>
      </c>
      <c r="N57" s="4">
        <v>75.4</v>
      </c>
      <c r="O57" s="35">
        <f t="shared" si="3"/>
        <v>0.04894933333333333</v>
      </c>
      <c r="P57" s="35">
        <f>1000*(O57-Q48)/(I57*60)</f>
        <v>0.1339419211073318</v>
      </c>
      <c r="Q57" s="30"/>
    </row>
    <row r="58" spans="2:17" ht="12.75">
      <c r="B58" s="21">
        <v>39155</v>
      </c>
      <c r="C58" s="22" t="s">
        <v>143</v>
      </c>
      <c r="D58" s="23" t="s">
        <v>196</v>
      </c>
      <c r="E58" s="54">
        <v>8</v>
      </c>
      <c r="F58" s="37">
        <v>30.5</v>
      </c>
      <c r="G58" s="51" t="s">
        <v>171</v>
      </c>
      <c r="H58" s="51">
        <v>1</v>
      </c>
      <c r="I58" s="51">
        <v>6</v>
      </c>
      <c r="J58" s="24" t="s">
        <v>160</v>
      </c>
      <c r="K58" s="52">
        <v>2</v>
      </c>
      <c r="L58" s="52">
        <v>101</v>
      </c>
      <c r="M58" s="25">
        <v>97</v>
      </c>
      <c r="N58" s="25">
        <v>73.2</v>
      </c>
      <c r="O58" s="26">
        <f t="shared" si="3"/>
        <v>0.054900237623762366</v>
      </c>
      <c r="P58" s="26">
        <f>1000*(O58-Q48)/(I58*60)</f>
        <v>0.150472210802968</v>
      </c>
      <c r="Q58" s="22"/>
    </row>
    <row r="59" spans="2:17" ht="13.5" thickBot="1">
      <c r="B59" s="56">
        <v>39155</v>
      </c>
      <c r="C59" s="57" t="s">
        <v>143</v>
      </c>
      <c r="D59" s="58" t="s">
        <v>197</v>
      </c>
      <c r="E59" s="59">
        <v>8</v>
      </c>
      <c r="F59" s="60">
        <v>30.5</v>
      </c>
      <c r="G59" s="61" t="s">
        <v>171</v>
      </c>
      <c r="H59" s="61">
        <v>1</v>
      </c>
      <c r="I59" s="61">
        <v>6</v>
      </c>
      <c r="J59" s="60" t="s">
        <v>160</v>
      </c>
      <c r="K59" s="61">
        <v>2</v>
      </c>
      <c r="L59" s="61">
        <v>104</v>
      </c>
      <c r="M59" s="62">
        <v>97</v>
      </c>
      <c r="N59" s="62">
        <v>74.5</v>
      </c>
      <c r="O59" s="63">
        <f t="shared" si="3"/>
        <v>0.05040432692307692</v>
      </c>
      <c r="P59" s="63">
        <f>1000*(O59-Q48)/(I59*60)</f>
        <v>0.13798356996773067</v>
      </c>
      <c r="Q59" s="64"/>
    </row>
    <row r="60" spans="2:17" ht="12.75">
      <c r="B60" s="21">
        <v>39157</v>
      </c>
      <c r="C60" s="22" t="s">
        <v>152</v>
      </c>
      <c r="D60" s="23"/>
      <c r="E60" s="24">
        <v>1</v>
      </c>
      <c r="F60" s="24">
        <v>24</v>
      </c>
      <c r="G60" s="24" t="s">
        <v>171</v>
      </c>
      <c r="H60" s="24">
        <v>1</v>
      </c>
      <c r="I60" s="24" t="s">
        <v>172</v>
      </c>
      <c r="J60" s="24" t="s">
        <v>155</v>
      </c>
      <c r="K60" s="24">
        <v>2</v>
      </c>
      <c r="L60" s="24">
        <v>99</v>
      </c>
      <c r="M60" s="24">
        <v>98.5</v>
      </c>
      <c r="N60" s="25">
        <v>95.5</v>
      </c>
      <c r="O60" s="26">
        <f>(M60-N60)*C$5*60*K60/(100*L60*1000)</f>
        <v>0.00786181818181818</v>
      </c>
      <c r="P60" s="26"/>
      <c r="Q60" s="27">
        <f>AVERAGE(O60:O63)</f>
        <v>0.002424729128014853</v>
      </c>
    </row>
    <row r="61" spans="2:17" ht="12.75">
      <c r="B61" s="29">
        <v>39157</v>
      </c>
      <c r="C61" s="30" t="s">
        <v>152</v>
      </c>
      <c r="D61" s="31"/>
      <c r="E61" s="32">
        <v>2</v>
      </c>
      <c r="F61" s="32">
        <v>24</v>
      </c>
      <c r="G61" s="33" t="s">
        <v>194</v>
      </c>
      <c r="H61" s="33">
        <v>1</v>
      </c>
      <c r="I61" s="33" t="s">
        <v>172</v>
      </c>
      <c r="J61" s="33" t="s">
        <v>155</v>
      </c>
      <c r="K61" s="33">
        <v>2</v>
      </c>
      <c r="L61" s="33">
        <v>99</v>
      </c>
      <c r="M61" s="33">
        <v>98.9</v>
      </c>
      <c r="N61" s="34">
        <v>98.3</v>
      </c>
      <c r="O61" s="35">
        <f t="shared" si="2"/>
        <v>0.0015723636363636588</v>
      </c>
      <c r="P61" s="36"/>
      <c r="Q61" s="30"/>
    </row>
    <row r="62" spans="2:17" ht="12.75">
      <c r="B62" s="21">
        <v>39157</v>
      </c>
      <c r="C62" s="22" t="s">
        <v>152</v>
      </c>
      <c r="D62" s="23"/>
      <c r="E62" s="37">
        <v>5</v>
      </c>
      <c r="F62" s="37">
        <v>24</v>
      </c>
      <c r="G62" s="37" t="s">
        <v>194</v>
      </c>
      <c r="H62" s="37">
        <v>1</v>
      </c>
      <c r="I62" s="37" t="s">
        <v>172</v>
      </c>
      <c r="J62" s="37" t="s">
        <v>155</v>
      </c>
      <c r="K62" s="37">
        <v>2</v>
      </c>
      <c r="L62" s="37">
        <v>99</v>
      </c>
      <c r="M62" s="37">
        <v>98.7</v>
      </c>
      <c r="N62" s="38">
        <v>98.7</v>
      </c>
      <c r="O62" s="26">
        <f t="shared" si="2"/>
        <v>0</v>
      </c>
      <c r="P62" s="39"/>
      <c r="Q62" s="22"/>
    </row>
    <row r="63" spans="2:17" ht="12.75">
      <c r="B63" s="29">
        <v>39157</v>
      </c>
      <c r="C63" s="30" t="s">
        <v>152</v>
      </c>
      <c r="D63" s="31"/>
      <c r="E63" s="40">
        <v>7</v>
      </c>
      <c r="F63" s="33">
        <v>24</v>
      </c>
      <c r="G63" s="33" t="s">
        <v>153</v>
      </c>
      <c r="H63" s="33">
        <v>1</v>
      </c>
      <c r="I63" s="33" t="s">
        <v>157</v>
      </c>
      <c r="J63" s="3" t="s">
        <v>155</v>
      </c>
      <c r="K63" s="3">
        <v>2</v>
      </c>
      <c r="L63" s="3">
        <v>98</v>
      </c>
      <c r="M63" s="3">
        <v>99.4</v>
      </c>
      <c r="N63" s="4">
        <v>99.3</v>
      </c>
      <c r="O63" s="35">
        <f t="shared" si="2"/>
        <v>0.0002647346938775736</v>
      </c>
      <c r="Q63" s="30"/>
    </row>
    <row r="64" spans="2:17" ht="12.75">
      <c r="B64" s="21">
        <v>39157</v>
      </c>
      <c r="C64" s="22" t="s">
        <v>143</v>
      </c>
      <c r="D64" s="23" t="s">
        <v>198</v>
      </c>
      <c r="E64" s="41">
        <v>1</v>
      </c>
      <c r="F64" s="37">
        <v>24</v>
      </c>
      <c r="G64" s="37" t="s">
        <v>159</v>
      </c>
      <c r="H64" s="37">
        <v>1</v>
      </c>
      <c r="I64" s="37">
        <v>6</v>
      </c>
      <c r="J64" s="24" t="s">
        <v>160</v>
      </c>
      <c r="K64" s="24">
        <v>2</v>
      </c>
      <c r="L64" s="24">
        <v>100</v>
      </c>
      <c r="M64" s="24">
        <v>98.5</v>
      </c>
      <c r="N64" s="25">
        <v>81.7</v>
      </c>
      <c r="O64" s="26">
        <f t="shared" si="2"/>
        <v>0.04358591999999999</v>
      </c>
      <c r="P64" s="26">
        <f>1000*(O64-Q60)/(I64*60)</f>
        <v>0.11433664131106981</v>
      </c>
      <c r="Q64" s="22"/>
    </row>
    <row r="65" spans="2:17" ht="12.75">
      <c r="B65" s="29">
        <v>39157</v>
      </c>
      <c r="C65" s="30" t="s">
        <v>143</v>
      </c>
      <c r="D65" s="31" t="s">
        <v>199</v>
      </c>
      <c r="E65" s="40">
        <v>1</v>
      </c>
      <c r="F65" s="33">
        <v>24</v>
      </c>
      <c r="G65" s="33" t="s">
        <v>159</v>
      </c>
      <c r="H65" s="33">
        <v>1</v>
      </c>
      <c r="I65" s="33">
        <v>6</v>
      </c>
      <c r="J65" s="3" t="s">
        <v>160</v>
      </c>
      <c r="K65" s="33">
        <v>2</v>
      </c>
      <c r="L65" s="3">
        <v>103</v>
      </c>
      <c r="M65" s="3">
        <v>98.5</v>
      </c>
      <c r="N65" s="4">
        <v>83.3</v>
      </c>
      <c r="O65" s="35">
        <f t="shared" si="2"/>
        <v>0.038286291262135924</v>
      </c>
      <c r="P65" s="35">
        <f>1000*(O65-Q60)/(I65*60)</f>
        <v>0.09961545037255852</v>
      </c>
      <c r="Q65" s="30"/>
    </row>
    <row r="66" spans="2:17" ht="12.75">
      <c r="B66" s="21">
        <v>39157</v>
      </c>
      <c r="C66" s="22" t="s">
        <v>143</v>
      </c>
      <c r="D66" s="23" t="s">
        <v>200</v>
      </c>
      <c r="E66" s="41">
        <v>2</v>
      </c>
      <c r="F66" s="37">
        <v>24</v>
      </c>
      <c r="G66" s="37" t="s">
        <v>163</v>
      </c>
      <c r="H66" s="37">
        <v>1</v>
      </c>
      <c r="I66" s="37">
        <v>6</v>
      </c>
      <c r="J66" s="24" t="s">
        <v>160</v>
      </c>
      <c r="K66" s="37">
        <v>2</v>
      </c>
      <c r="L66" s="24">
        <v>100</v>
      </c>
      <c r="M66" s="24">
        <v>98.9</v>
      </c>
      <c r="N66" s="25">
        <v>79.7</v>
      </c>
      <c r="O66" s="26">
        <f t="shared" si="2"/>
        <v>0.04981248</v>
      </c>
      <c r="P66" s="26">
        <f>1000*(O66-Q60)/(I66*60)</f>
        <v>0.13163264131106983</v>
      </c>
      <c r="Q66" s="22"/>
    </row>
    <row r="67" spans="2:17" ht="12.75">
      <c r="B67" s="29">
        <v>39157</v>
      </c>
      <c r="C67" t="s">
        <v>143</v>
      </c>
      <c r="D67" s="31" t="s">
        <v>201</v>
      </c>
      <c r="E67" s="40">
        <v>2</v>
      </c>
      <c r="F67" s="33">
        <v>24</v>
      </c>
      <c r="G67" s="33" t="s">
        <v>163</v>
      </c>
      <c r="H67" s="33">
        <v>1</v>
      </c>
      <c r="I67" s="33">
        <v>6</v>
      </c>
      <c r="J67" s="3" t="s">
        <v>160</v>
      </c>
      <c r="K67" s="3">
        <v>2</v>
      </c>
      <c r="L67" s="3">
        <v>101</v>
      </c>
      <c r="M67" s="3">
        <v>98.9</v>
      </c>
      <c r="N67" s="4">
        <v>79.8</v>
      </c>
      <c r="O67" s="35">
        <f t="shared" si="2"/>
        <v>0.04906241584158418</v>
      </c>
      <c r="P67" s="35">
        <f>1000*(O67-Q60)/(I67*60)</f>
        <v>0.12954912975991478</v>
      </c>
      <c r="Q67" s="30"/>
    </row>
    <row r="68" spans="2:17" ht="12.75">
      <c r="B68" s="21">
        <v>39157</v>
      </c>
      <c r="C68" s="22" t="s">
        <v>143</v>
      </c>
      <c r="D68" s="23" t="s">
        <v>202</v>
      </c>
      <c r="E68" s="41">
        <v>5</v>
      </c>
      <c r="F68" s="37">
        <v>24</v>
      </c>
      <c r="G68" s="37" t="s">
        <v>163</v>
      </c>
      <c r="H68" s="37">
        <v>1</v>
      </c>
      <c r="I68" s="37">
        <v>6</v>
      </c>
      <c r="J68" s="24" t="s">
        <v>160</v>
      </c>
      <c r="K68" s="24">
        <v>2</v>
      </c>
      <c r="L68" s="24">
        <v>102</v>
      </c>
      <c r="M68" s="24">
        <v>98.7</v>
      </c>
      <c r="N68" s="25">
        <v>82.5</v>
      </c>
      <c r="O68" s="26">
        <f t="shared" si="2"/>
        <v>0.04120517647058824</v>
      </c>
      <c r="P68" s="26">
        <f>1000*(O68-Q60)/(I68*60)</f>
        <v>0.10772346484048162</v>
      </c>
      <c r="Q68" s="22"/>
    </row>
    <row r="69" spans="2:17" ht="12.75">
      <c r="B69" s="29">
        <v>39157</v>
      </c>
      <c r="C69" t="s">
        <v>143</v>
      </c>
      <c r="D69" s="31" t="s">
        <v>203</v>
      </c>
      <c r="E69" s="40">
        <v>5</v>
      </c>
      <c r="F69" s="33">
        <v>24</v>
      </c>
      <c r="G69" s="33" t="s">
        <v>163</v>
      </c>
      <c r="H69" s="33">
        <v>1</v>
      </c>
      <c r="I69" s="33">
        <v>6</v>
      </c>
      <c r="J69" s="3" t="s">
        <v>160</v>
      </c>
      <c r="K69" s="3">
        <v>2</v>
      </c>
      <c r="L69" s="3">
        <v>104</v>
      </c>
      <c r="M69" s="3">
        <v>98.7</v>
      </c>
      <c r="N69" s="4">
        <v>82.3</v>
      </c>
      <c r="O69" s="35">
        <f t="shared" si="2"/>
        <v>0.04091169230769232</v>
      </c>
      <c r="P69" s="35">
        <f>1000*(O69-Q60)/(I69*60)</f>
        <v>0.10690823105465963</v>
      </c>
      <c r="Q69" s="30"/>
    </row>
    <row r="70" spans="2:17" ht="12.75">
      <c r="B70" s="21">
        <v>39157</v>
      </c>
      <c r="C70" s="22" t="s">
        <v>143</v>
      </c>
      <c r="D70" s="23" t="s">
        <v>204</v>
      </c>
      <c r="E70" s="41">
        <v>7</v>
      </c>
      <c r="F70" s="37">
        <v>24</v>
      </c>
      <c r="G70" s="37" t="s">
        <v>159</v>
      </c>
      <c r="H70" s="37">
        <v>1</v>
      </c>
      <c r="I70" s="37">
        <v>6</v>
      </c>
      <c r="J70" s="24" t="s">
        <v>160</v>
      </c>
      <c r="K70" s="24">
        <v>2</v>
      </c>
      <c r="L70" s="24">
        <v>103</v>
      </c>
      <c r="M70" s="24">
        <v>99.4</v>
      </c>
      <c r="N70" s="25">
        <v>84</v>
      </c>
      <c r="O70" s="26">
        <f t="shared" si="2"/>
        <v>0.03879005825242719</v>
      </c>
      <c r="P70" s="26">
        <f>1000*(O70-Q60)/(I70*60)</f>
        <v>0.1010148031233676</v>
      </c>
      <c r="Q70" s="22"/>
    </row>
    <row r="71" spans="2:17" ht="12.75">
      <c r="B71" s="29">
        <v>39157</v>
      </c>
      <c r="C71" t="s">
        <v>143</v>
      </c>
      <c r="D71" s="31" t="s">
        <v>205</v>
      </c>
      <c r="E71" s="40">
        <v>7</v>
      </c>
      <c r="F71" s="33">
        <v>24</v>
      </c>
      <c r="G71" s="33" t="s">
        <v>159</v>
      </c>
      <c r="H71" s="33">
        <v>1</v>
      </c>
      <c r="I71" s="33">
        <v>6</v>
      </c>
      <c r="J71" s="3" t="s">
        <v>160</v>
      </c>
      <c r="K71" s="3">
        <v>2</v>
      </c>
      <c r="L71" s="3">
        <v>105</v>
      </c>
      <c r="M71" s="3">
        <v>99.4</v>
      </c>
      <c r="N71" s="4">
        <v>81.4</v>
      </c>
      <c r="O71" s="35">
        <f t="shared" si="2"/>
        <v>0.04447542857142857</v>
      </c>
      <c r="P71" s="42">
        <f>1000*(O71-Q60)/(I71*60)</f>
        <v>0.11680749845392698</v>
      </c>
      <c r="Q71" s="30"/>
    </row>
    <row r="72" spans="2:17" ht="12.75">
      <c r="B72" s="44">
        <v>39157</v>
      </c>
      <c r="C72" s="45" t="s">
        <v>169</v>
      </c>
      <c r="D72" s="46"/>
      <c r="E72" s="47">
        <v>3</v>
      </c>
      <c r="F72" s="48">
        <v>30.5</v>
      </c>
      <c r="G72" s="48" t="s">
        <v>163</v>
      </c>
      <c r="H72" s="48">
        <v>1</v>
      </c>
      <c r="I72" s="48" t="s">
        <v>154</v>
      </c>
      <c r="J72" s="48" t="s">
        <v>155</v>
      </c>
      <c r="K72" s="48">
        <v>2</v>
      </c>
      <c r="L72" s="48">
        <v>103</v>
      </c>
      <c r="M72" s="49">
        <v>98.1</v>
      </c>
      <c r="N72" s="49">
        <v>98</v>
      </c>
      <c r="O72" s="50">
        <f>(M72-N72)*C$6*60*K72/(100*L72*1000)</f>
        <v>0.00022619417475726872</v>
      </c>
      <c r="P72" s="50"/>
      <c r="Q72" s="70">
        <f>AVERAGE(O72:O75)</f>
        <v>-0.0012935479368932105</v>
      </c>
    </row>
    <row r="73" spans="2:17" ht="12.75">
      <c r="B73" s="65">
        <v>39157</v>
      </c>
      <c r="C73" s="28" t="s">
        <v>206</v>
      </c>
      <c r="D73" s="31"/>
      <c r="E73" s="40">
        <v>4</v>
      </c>
      <c r="F73" s="33">
        <v>30.5</v>
      </c>
      <c r="G73" s="33" t="s">
        <v>207</v>
      </c>
      <c r="H73" s="33">
        <v>1</v>
      </c>
      <c r="I73" s="33" t="s">
        <v>208</v>
      </c>
      <c r="J73" s="33" t="s">
        <v>155</v>
      </c>
      <c r="K73" s="33">
        <v>2</v>
      </c>
      <c r="L73" s="33">
        <v>104</v>
      </c>
      <c r="M73" s="34">
        <v>98.2</v>
      </c>
      <c r="N73" s="34">
        <v>99.1</v>
      </c>
      <c r="O73" s="66">
        <f t="shared" si="3"/>
        <v>-0.0020161730769230578</v>
      </c>
      <c r="P73" s="36"/>
      <c r="Q73" s="30"/>
    </row>
    <row r="74" spans="2:17" ht="12.75">
      <c r="B74" s="67">
        <v>39157</v>
      </c>
      <c r="C74" s="68" t="s">
        <v>206</v>
      </c>
      <c r="D74" s="23"/>
      <c r="E74" s="41">
        <v>6</v>
      </c>
      <c r="F74" s="37">
        <v>30.5</v>
      </c>
      <c r="G74" s="37" t="s">
        <v>209</v>
      </c>
      <c r="H74" s="37">
        <v>1</v>
      </c>
      <c r="I74" s="37" t="s">
        <v>208</v>
      </c>
      <c r="J74" s="37" t="s">
        <v>155</v>
      </c>
      <c r="K74" s="37">
        <v>2</v>
      </c>
      <c r="L74" s="37">
        <v>103</v>
      </c>
      <c r="M74" s="38">
        <v>97.6</v>
      </c>
      <c r="N74" s="38">
        <v>98.7</v>
      </c>
      <c r="O74" s="69">
        <f t="shared" si="3"/>
        <v>-0.0024881359223301166</v>
      </c>
      <c r="P74" s="39"/>
      <c r="Q74" s="22"/>
    </row>
    <row r="75" spans="2:17" ht="12.75">
      <c r="B75" s="65">
        <v>39157</v>
      </c>
      <c r="C75" s="28" t="s">
        <v>170</v>
      </c>
      <c r="D75" s="31"/>
      <c r="E75" s="40">
        <v>8</v>
      </c>
      <c r="F75" s="33">
        <v>30.5</v>
      </c>
      <c r="G75" s="33" t="s">
        <v>159</v>
      </c>
      <c r="H75" s="33">
        <v>1</v>
      </c>
      <c r="I75" s="33" t="s">
        <v>172</v>
      </c>
      <c r="J75" s="33" t="s">
        <v>155</v>
      </c>
      <c r="K75" s="33">
        <v>2</v>
      </c>
      <c r="L75" s="33">
        <v>104</v>
      </c>
      <c r="M75" s="34">
        <v>98.5</v>
      </c>
      <c r="N75" s="34">
        <v>98.9</v>
      </c>
      <c r="O75" s="66">
        <f t="shared" si="3"/>
        <v>-0.0008960769230769357</v>
      </c>
      <c r="Q75" s="30"/>
    </row>
    <row r="76" spans="2:17" ht="12.75">
      <c r="B76" s="67">
        <v>39157</v>
      </c>
      <c r="C76" s="68" t="s">
        <v>143</v>
      </c>
      <c r="D76" s="23" t="s">
        <v>210</v>
      </c>
      <c r="E76" s="41">
        <v>3</v>
      </c>
      <c r="F76" s="51">
        <v>30.5</v>
      </c>
      <c r="G76" s="51" t="s">
        <v>163</v>
      </c>
      <c r="H76" s="51">
        <v>1</v>
      </c>
      <c r="I76" s="51">
        <v>6</v>
      </c>
      <c r="J76" s="37" t="s">
        <v>160</v>
      </c>
      <c r="K76" s="51">
        <v>2</v>
      </c>
      <c r="L76" s="51">
        <v>94</v>
      </c>
      <c r="M76" s="38">
        <v>98.1</v>
      </c>
      <c r="N76" s="38">
        <v>73.7</v>
      </c>
      <c r="O76" s="69">
        <f t="shared" si="3"/>
        <v>0.060475659574468064</v>
      </c>
      <c r="P76" s="26">
        <f>1000*(O76-Q72)/(I76*60)</f>
        <v>0.17158113197600353</v>
      </c>
      <c r="Q76" s="22"/>
    </row>
    <row r="77" spans="2:17" ht="12.75">
      <c r="B77" s="65">
        <v>39157</v>
      </c>
      <c r="C77" s="28" t="s">
        <v>143</v>
      </c>
      <c r="D77" s="31" t="s">
        <v>211</v>
      </c>
      <c r="E77" s="40">
        <v>3</v>
      </c>
      <c r="F77" s="53">
        <v>30.5</v>
      </c>
      <c r="G77" s="53" t="s">
        <v>163</v>
      </c>
      <c r="H77" s="53">
        <v>1</v>
      </c>
      <c r="I77" s="53">
        <v>6</v>
      </c>
      <c r="J77" s="33" t="s">
        <v>160</v>
      </c>
      <c r="K77" s="53">
        <v>2</v>
      </c>
      <c r="L77" s="53">
        <v>98</v>
      </c>
      <c r="M77" s="34">
        <v>98.1</v>
      </c>
      <c r="N77" s="34">
        <v>75</v>
      </c>
      <c r="O77" s="66">
        <f t="shared" si="3"/>
        <v>0.05491671428571427</v>
      </c>
      <c r="P77" s="35">
        <f>1000*(O77-Q72)/(I77*60)</f>
        <v>0.15613961728502077</v>
      </c>
      <c r="Q77" s="30"/>
    </row>
    <row r="78" spans="2:17" ht="12.75">
      <c r="B78" s="67">
        <v>39157</v>
      </c>
      <c r="C78" s="68" t="s">
        <v>143</v>
      </c>
      <c r="D78" s="23" t="s">
        <v>212</v>
      </c>
      <c r="E78" s="41">
        <v>4</v>
      </c>
      <c r="F78" s="51">
        <v>30.5</v>
      </c>
      <c r="G78" s="51" t="s">
        <v>159</v>
      </c>
      <c r="H78" s="51">
        <v>1</v>
      </c>
      <c r="I78" s="51">
        <v>6</v>
      </c>
      <c r="J78" s="37" t="s">
        <v>160</v>
      </c>
      <c r="K78" s="51">
        <v>2</v>
      </c>
      <c r="L78" s="51">
        <v>99</v>
      </c>
      <c r="M78" s="38">
        <v>98.2</v>
      </c>
      <c r="N78" s="38">
        <v>78.2</v>
      </c>
      <c r="O78" s="69">
        <f t="shared" si="3"/>
        <v>0.047066666666666666</v>
      </c>
      <c r="P78" s="26">
        <f>1000*(O78-Q72)/(I78*60)</f>
        <v>0.13433392945433298</v>
      </c>
      <c r="Q78" s="22"/>
    </row>
    <row r="79" spans="2:17" ht="12.75">
      <c r="B79" s="65">
        <v>39157</v>
      </c>
      <c r="C79" s="28" t="s">
        <v>143</v>
      </c>
      <c r="D79" s="31" t="s">
        <v>213</v>
      </c>
      <c r="E79" s="40">
        <v>4</v>
      </c>
      <c r="F79" s="53">
        <v>30.5</v>
      </c>
      <c r="G79" s="53" t="s">
        <v>159</v>
      </c>
      <c r="H79" s="53">
        <v>1</v>
      </c>
      <c r="I79" s="53">
        <v>6</v>
      </c>
      <c r="J79" s="33" t="s">
        <v>160</v>
      </c>
      <c r="K79" s="53">
        <v>2</v>
      </c>
      <c r="L79" s="53">
        <v>102</v>
      </c>
      <c r="M79" s="34">
        <v>98.2</v>
      </c>
      <c r="N79" s="34">
        <v>68.8</v>
      </c>
      <c r="O79" s="66">
        <f t="shared" si="3"/>
        <v>0.06715305882352943</v>
      </c>
      <c r="P79" s="35">
        <f>1000*(O79-Q72)/(I79*60)</f>
        <v>0.19012946322339622</v>
      </c>
      <c r="Q79" s="30"/>
    </row>
    <row r="80" spans="2:17" ht="12.75">
      <c r="B80" s="21">
        <v>39157</v>
      </c>
      <c r="C80" s="22" t="s">
        <v>143</v>
      </c>
      <c r="D80" s="23" t="s">
        <v>214</v>
      </c>
      <c r="E80" s="54">
        <v>6</v>
      </c>
      <c r="F80" s="37">
        <v>30.5</v>
      </c>
      <c r="G80" s="51" t="s">
        <v>194</v>
      </c>
      <c r="H80" s="51">
        <v>1</v>
      </c>
      <c r="I80" s="51">
        <v>6</v>
      </c>
      <c r="J80" s="24" t="s">
        <v>160</v>
      </c>
      <c r="K80" s="52">
        <v>2</v>
      </c>
      <c r="L80" s="52">
        <v>102</v>
      </c>
      <c r="M80" s="25">
        <v>97.6</v>
      </c>
      <c r="N80" s="25">
        <v>75.1</v>
      </c>
      <c r="O80" s="26">
        <f t="shared" si="3"/>
        <v>0.05139264705882353</v>
      </c>
      <c r="P80" s="26">
        <f>1000*(O80-Q72)/(I80*60)</f>
        <v>0.1463505416547687</v>
      </c>
      <c r="Q80" s="22"/>
    </row>
    <row r="81" spans="2:17" ht="12.75">
      <c r="B81" s="29">
        <v>39157</v>
      </c>
      <c r="C81" t="s">
        <v>143</v>
      </c>
      <c r="D81" s="31" t="s">
        <v>215</v>
      </c>
      <c r="E81" s="55">
        <v>6</v>
      </c>
      <c r="F81" s="33">
        <v>30.5</v>
      </c>
      <c r="G81" s="53" t="s">
        <v>194</v>
      </c>
      <c r="H81" s="53">
        <v>1</v>
      </c>
      <c r="I81" s="53">
        <v>6</v>
      </c>
      <c r="J81" s="3" t="s">
        <v>160</v>
      </c>
      <c r="K81" s="1">
        <v>2</v>
      </c>
      <c r="L81" s="1">
        <v>110</v>
      </c>
      <c r="M81" s="4">
        <v>97.6</v>
      </c>
      <c r="N81" s="4">
        <v>74.5</v>
      </c>
      <c r="O81" s="35">
        <f t="shared" si="3"/>
        <v>0.048925799999999985</v>
      </c>
      <c r="P81" s="35">
        <f>1000*(O81-Q72)/(I81*60)</f>
        <v>0.1394981887135922</v>
      </c>
      <c r="Q81" s="30"/>
    </row>
    <row r="82" spans="2:17" ht="12.75">
      <c r="B82" s="21">
        <v>39157</v>
      </c>
      <c r="C82" s="22" t="s">
        <v>143</v>
      </c>
      <c r="D82" s="23" t="s">
        <v>216</v>
      </c>
      <c r="E82" s="54">
        <v>8</v>
      </c>
      <c r="F82" s="37">
        <v>30.5</v>
      </c>
      <c r="G82" s="51" t="s">
        <v>171</v>
      </c>
      <c r="H82" s="51">
        <v>1</v>
      </c>
      <c r="I82" s="51">
        <v>6</v>
      </c>
      <c r="J82" s="24" t="s">
        <v>160</v>
      </c>
      <c r="K82" s="52">
        <v>2</v>
      </c>
      <c r="L82" s="52">
        <v>104</v>
      </c>
      <c r="M82" s="25">
        <v>98.5</v>
      </c>
      <c r="N82" s="25">
        <v>75.5</v>
      </c>
      <c r="O82" s="26">
        <f t="shared" si="3"/>
        <v>0.05152442307692308</v>
      </c>
      <c r="P82" s="26">
        <f>1000*(O82-Q72)/(I82*60)</f>
        <v>0.14671658614948968</v>
      </c>
      <c r="Q82" s="22"/>
    </row>
    <row r="83" spans="2:17" ht="13.5" thickBot="1">
      <c r="B83" s="56">
        <v>39157</v>
      </c>
      <c r="C83" s="57" t="s">
        <v>143</v>
      </c>
      <c r="D83" s="58" t="s">
        <v>217</v>
      </c>
      <c r="E83" s="59">
        <v>8</v>
      </c>
      <c r="F83" s="60">
        <v>30.5</v>
      </c>
      <c r="G83" s="61" t="s">
        <v>171</v>
      </c>
      <c r="H83" s="61">
        <v>1</v>
      </c>
      <c r="I83" s="61">
        <v>6</v>
      </c>
      <c r="J83" s="60" t="s">
        <v>160</v>
      </c>
      <c r="K83" s="61">
        <v>2</v>
      </c>
      <c r="L83" s="61">
        <v>109</v>
      </c>
      <c r="M83" s="62">
        <v>98.5</v>
      </c>
      <c r="N83" s="62">
        <v>73.9</v>
      </c>
      <c r="O83" s="63">
        <f t="shared" si="3"/>
        <v>0.05258080733944954</v>
      </c>
      <c r="P83" s="63">
        <f>1000*(O83-Q72)/(I83*60)</f>
        <v>0.14965098687872985</v>
      </c>
      <c r="Q83" s="64"/>
    </row>
    <row r="84" spans="2:17" ht="12.75">
      <c r="B84" s="21">
        <v>39158</v>
      </c>
      <c r="C84" s="22" t="s">
        <v>152</v>
      </c>
      <c r="D84" s="23"/>
      <c r="E84" s="24">
        <v>1</v>
      </c>
      <c r="F84" s="24">
        <v>24</v>
      </c>
      <c r="G84" s="24" t="s">
        <v>171</v>
      </c>
      <c r="H84" s="24">
        <v>1</v>
      </c>
      <c r="I84" s="24" t="s">
        <v>172</v>
      </c>
      <c r="J84" s="24" t="s">
        <v>155</v>
      </c>
      <c r="K84" s="24">
        <v>2</v>
      </c>
      <c r="L84" s="24">
        <v>96</v>
      </c>
      <c r="M84" s="25">
        <v>96.1</v>
      </c>
      <c r="N84" s="25">
        <v>96.8</v>
      </c>
      <c r="O84" s="26">
        <f>(M84-N84)*C$5*60*K84/(100*L84*1000)</f>
        <v>-0.0018917500000000076</v>
      </c>
      <c r="P84" s="26"/>
      <c r="Q84" s="27">
        <f>AVERAGE(O84:O87)</f>
        <v>-0.0026998605534454692</v>
      </c>
    </row>
    <row r="85" spans="2:17" ht="12.75">
      <c r="B85" s="29">
        <v>39158</v>
      </c>
      <c r="C85" s="30" t="s">
        <v>152</v>
      </c>
      <c r="D85" s="31"/>
      <c r="E85" s="32">
        <v>2</v>
      </c>
      <c r="F85" s="32">
        <v>24</v>
      </c>
      <c r="G85" s="33" t="s">
        <v>194</v>
      </c>
      <c r="H85" s="33">
        <v>1</v>
      </c>
      <c r="I85" s="33" t="s">
        <v>172</v>
      </c>
      <c r="J85" s="33" t="s">
        <v>155</v>
      </c>
      <c r="K85" s="33">
        <v>2</v>
      </c>
      <c r="L85" s="33">
        <v>95</v>
      </c>
      <c r="M85" s="34">
        <v>96.5</v>
      </c>
      <c r="N85" s="34">
        <v>97.5</v>
      </c>
      <c r="O85" s="35">
        <f t="shared" si="2"/>
        <v>-0.002730947368421053</v>
      </c>
      <c r="P85" s="36"/>
      <c r="Q85" s="30"/>
    </row>
    <row r="86" spans="2:17" ht="12.75">
      <c r="B86" s="21">
        <v>39158</v>
      </c>
      <c r="C86" s="22" t="s">
        <v>152</v>
      </c>
      <c r="D86" s="23"/>
      <c r="E86" s="37">
        <v>5</v>
      </c>
      <c r="F86" s="37">
        <v>24</v>
      </c>
      <c r="G86" s="37" t="s">
        <v>194</v>
      </c>
      <c r="H86" s="37">
        <v>1</v>
      </c>
      <c r="I86" s="37" t="s">
        <v>172</v>
      </c>
      <c r="J86" s="37" t="s">
        <v>155</v>
      </c>
      <c r="K86" s="37">
        <v>2</v>
      </c>
      <c r="L86" s="37">
        <v>97</v>
      </c>
      <c r="M86" s="38">
        <v>97</v>
      </c>
      <c r="N86" s="38">
        <v>98.4</v>
      </c>
      <c r="O86" s="26">
        <f t="shared" si="2"/>
        <v>-0.0037444948453608396</v>
      </c>
      <c r="P86" s="39"/>
      <c r="Q86" s="22"/>
    </row>
    <row r="87" spans="2:17" ht="12.75">
      <c r="B87" s="29">
        <v>39158</v>
      </c>
      <c r="C87" s="30" t="s">
        <v>152</v>
      </c>
      <c r="D87" s="31"/>
      <c r="E87" s="40">
        <v>7</v>
      </c>
      <c r="F87" s="33">
        <v>24</v>
      </c>
      <c r="G87" s="33" t="s">
        <v>171</v>
      </c>
      <c r="H87" s="33">
        <v>1</v>
      </c>
      <c r="I87" s="33" t="s">
        <v>157</v>
      </c>
      <c r="J87" s="3" t="s">
        <v>155</v>
      </c>
      <c r="K87" s="3">
        <v>2</v>
      </c>
      <c r="L87" s="3">
        <v>96</v>
      </c>
      <c r="M87" s="4">
        <v>97.4</v>
      </c>
      <c r="N87" s="4">
        <v>98.3</v>
      </c>
      <c r="O87" s="35">
        <f t="shared" si="2"/>
        <v>-0.0024322499999999765</v>
      </c>
      <c r="Q87" s="30"/>
    </row>
    <row r="88" spans="2:17" ht="12.75">
      <c r="B88" s="21">
        <v>39158</v>
      </c>
      <c r="C88" s="22" t="s">
        <v>143</v>
      </c>
      <c r="D88" s="23" t="s">
        <v>218</v>
      </c>
      <c r="E88" s="41">
        <v>1</v>
      </c>
      <c r="F88" s="37">
        <v>24</v>
      </c>
      <c r="G88" s="37" t="s">
        <v>159</v>
      </c>
      <c r="H88" s="37">
        <v>1</v>
      </c>
      <c r="I88" s="37">
        <v>6</v>
      </c>
      <c r="J88" s="24" t="s">
        <v>160</v>
      </c>
      <c r="K88" s="24">
        <v>2</v>
      </c>
      <c r="L88" s="24">
        <v>96</v>
      </c>
      <c r="M88" s="25">
        <v>96.1</v>
      </c>
      <c r="N88" s="25">
        <v>81.8</v>
      </c>
      <c r="O88" s="26">
        <f t="shared" si="2"/>
        <v>0.03864574999999999</v>
      </c>
      <c r="P88" s="26">
        <f>1000*(O88-Q84)/(I88*60)</f>
        <v>0.11484891820401517</v>
      </c>
      <c r="Q88" s="22"/>
    </row>
    <row r="89" spans="2:17" ht="12.75">
      <c r="B89" s="29">
        <v>39158</v>
      </c>
      <c r="C89" s="30" t="s">
        <v>143</v>
      </c>
      <c r="D89" s="31" t="s">
        <v>219</v>
      </c>
      <c r="E89" s="40">
        <v>1</v>
      </c>
      <c r="F89" s="33">
        <v>24</v>
      </c>
      <c r="G89" s="33" t="s">
        <v>159</v>
      </c>
      <c r="H89" s="33">
        <v>1</v>
      </c>
      <c r="I89" s="33">
        <v>6</v>
      </c>
      <c r="J89" s="3" t="s">
        <v>160</v>
      </c>
      <c r="K89" s="33">
        <v>2</v>
      </c>
      <c r="L89" s="3">
        <v>99</v>
      </c>
      <c r="M89" s="4">
        <v>96.1</v>
      </c>
      <c r="N89" s="4">
        <v>82.3</v>
      </c>
      <c r="O89" s="35">
        <f t="shared" si="2"/>
        <v>0.036164363636363626</v>
      </c>
      <c r="P89" s="35">
        <f>1000*(O89-Q84)/(I89*60)</f>
        <v>0.10795617830502525</v>
      </c>
      <c r="Q89" s="30"/>
    </row>
    <row r="90" spans="2:17" ht="12.75">
      <c r="B90" s="21">
        <v>39158</v>
      </c>
      <c r="C90" s="22" t="s">
        <v>143</v>
      </c>
      <c r="D90" s="23" t="s">
        <v>220</v>
      </c>
      <c r="E90" s="41">
        <v>2</v>
      </c>
      <c r="F90" s="37">
        <v>24</v>
      </c>
      <c r="G90" s="37" t="s">
        <v>163</v>
      </c>
      <c r="H90" s="37">
        <v>1</v>
      </c>
      <c r="I90" s="37">
        <v>6</v>
      </c>
      <c r="J90" s="24" t="s">
        <v>160</v>
      </c>
      <c r="K90" s="37">
        <v>2</v>
      </c>
      <c r="L90" s="24">
        <v>101</v>
      </c>
      <c r="M90" s="25">
        <v>96.5</v>
      </c>
      <c r="N90" s="25">
        <v>82.9</v>
      </c>
      <c r="O90" s="26">
        <f t="shared" si="2"/>
        <v>0.03493449504950494</v>
      </c>
      <c r="P90" s="26">
        <f>1000*(O90-Q84)/(I90*60)</f>
        <v>0.10453987667486224</v>
      </c>
      <c r="Q90" s="22"/>
    </row>
    <row r="91" spans="2:17" ht="12.75">
      <c r="B91" s="29">
        <v>39158</v>
      </c>
      <c r="C91" t="s">
        <v>143</v>
      </c>
      <c r="D91" s="31" t="s">
        <v>221</v>
      </c>
      <c r="E91" s="40">
        <v>2</v>
      </c>
      <c r="F91" s="33">
        <v>24</v>
      </c>
      <c r="G91" s="33" t="s">
        <v>163</v>
      </c>
      <c r="H91" s="33">
        <v>1</v>
      </c>
      <c r="I91" s="33">
        <v>6</v>
      </c>
      <c r="J91" s="3" t="s">
        <v>160</v>
      </c>
      <c r="K91" s="3">
        <v>2</v>
      </c>
      <c r="L91" s="3">
        <v>102</v>
      </c>
      <c r="M91" s="4">
        <v>96.5</v>
      </c>
      <c r="N91" s="4">
        <v>81.8</v>
      </c>
      <c r="O91" s="35">
        <f t="shared" si="2"/>
        <v>0.03738988235294118</v>
      </c>
      <c r="P91" s="35">
        <f>1000*(O91-Q84)/(I91*60)</f>
        <v>0.11136039696218515</v>
      </c>
      <c r="Q91" s="30"/>
    </row>
    <row r="92" spans="2:17" ht="12.75">
      <c r="B92" s="21">
        <v>39158</v>
      </c>
      <c r="C92" s="22" t="s">
        <v>143</v>
      </c>
      <c r="D92" s="23" t="s">
        <v>222</v>
      </c>
      <c r="E92" s="41">
        <v>5</v>
      </c>
      <c r="F92" s="37">
        <v>24</v>
      </c>
      <c r="G92" s="37" t="s">
        <v>163</v>
      </c>
      <c r="H92" s="37">
        <v>1</v>
      </c>
      <c r="I92" s="37">
        <v>6</v>
      </c>
      <c r="J92" s="24" t="s">
        <v>160</v>
      </c>
      <c r="K92" s="24">
        <v>2</v>
      </c>
      <c r="L92" s="24">
        <v>100</v>
      </c>
      <c r="M92" s="25">
        <v>97</v>
      </c>
      <c r="N92" s="25">
        <v>82.3</v>
      </c>
      <c r="O92" s="26">
        <f t="shared" si="2"/>
        <v>0.03813768000000001</v>
      </c>
      <c r="P92" s="26">
        <f>1000*(O92-Q84)/(I92*60)</f>
        <v>0.11343761264845967</v>
      </c>
      <c r="Q92" s="22"/>
    </row>
    <row r="93" spans="2:17" ht="12.75">
      <c r="B93" s="29">
        <v>39158</v>
      </c>
      <c r="C93" t="s">
        <v>143</v>
      </c>
      <c r="D93" s="31" t="s">
        <v>223</v>
      </c>
      <c r="E93" s="40">
        <v>5</v>
      </c>
      <c r="F93" s="33">
        <v>24</v>
      </c>
      <c r="G93" s="33" t="s">
        <v>163</v>
      </c>
      <c r="H93" s="33">
        <v>1</v>
      </c>
      <c r="I93" s="33">
        <v>6</v>
      </c>
      <c r="J93" s="3" t="s">
        <v>160</v>
      </c>
      <c r="K93" s="3">
        <v>2</v>
      </c>
      <c r="L93" s="3">
        <v>100</v>
      </c>
      <c r="M93" s="4">
        <v>97</v>
      </c>
      <c r="N93" s="4">
        <v>82.3</v>
      </c>
      <c r="O93" s="35">
        <f t="shared" si="2"/>
        <v>0.03813768000000001</v>
      </c>
      <c r="P93" s="35">
        <f>1000*(O93-Q84)/(I93*60)</f>
        <v>0.11343761264845967</v>
      </c>
      <c r="Q93" s="30"/>
    </row>
    <row r="94" spans="2:17" ht="12.75">
      <c r="B94" s="21">
        <v>39158</v>
      </c>
      <c r="C94" s="22" t="s">
        <v>143</v>
      </c>
      <c r="D94" s="23" t="s">
        <v>224</v>
      </c>
      <c r="E94" s="41">
        <v>7</v>
      </c>
      <c r="F94" s="37">
        <v>24</v>
      </c>
      <c r="G94" s="37" t="s">
        <v>159</v>
      </c>
      <c r="H94" s="37">
        <v>1</v>
      </c>
      <c r="I94" s="37">
        <v>6</v>
      </c>
      <c r="J94" s="24" t="s">
        <v>160</v>
      </c>
      <c r="K94" s="24">
        <v>2</v>
      </c>
      <c r="L94" s="24">
        <v>100</v>
      </c>
      <c r="M94" s="25">
        <v>97.4</v>
      </c>
      <c r="N94" s="25">
        <v>82.6</v>
      </c>
      <c r="O94" s="26">
        <f t="shared" si="2"/>
        <v>0.03839712000000003</v>
      </c>
      <c r="P94" s="26">
        <f>1000*(O94-Q84)/(I94*60)</f>
        <v>0.11415827931512638</v>
      </c>
      <c r="Q94" s="22"/>
    </row>
    <row r="95" spans="2:17" ht="12.75">
      <c r="B95" s="29">
        <v>39158</v>
      </c>
      <c r="C95" t="s">
        <v>143</v>
      </c>
      <c r="D95" s="31" t="s">
        <v>225</v>
      </c>
      <c r="E95" s="40">
        <v>7</v>
      </c>
      <c r="F95" s="33">
        <v>24</v>
      </c>
      <c r="G95" s="33" t="s">
        <v>159</v>
      </c>
      <c r="H95" s="33">
        <v>1</v>
      </c>
      <c r="I95" s="33">
        <v>6</v>
      </c>
      <c r="J95" s="3" t="s">
        <v>160</v>
      </c>
      <c r="K95" s="3">
        <v>2</v>
      </c>
      <c r="L95" s="3">
        <v>102</v>
      </c>
      <c r="M95" s="4">
        <v>97.4</v>
      </c>
      <c r="N95" s="4">
        <v>85.3</v>
      </c>
      <c r="O95" s="35">
        <f t="shared" si="2"/>
        <v>0.03077670588235296</v>
      </c>
      <c r="P95" s="42">
        <f>1000*(O95-Q84)/(I95*60)</f>
        <v>0.09299046232166232</v>
      </c>
      <c r="Q95" s="30"/>
    </row>
    <row r="96" spans="2:17" ht="12.75">
      <c r="B96" s="44">
        <v>39158</v>
      </c>
      <c r="C96" s="45" t="s">
        <v>226</v>
      </c>
      <c r="D96" s="46"/>
      <c r="E96" s="47">
        <v>3</v>
      </c>
      <c r="F96" s="48">
        <v>30.5</v>
      </c>
      <c r="G96" s="48" t="s">
        <v>163</v>
      </c>
      <c r="H96" s="48">
        <v>1</v>
      </c>
      <c r="I96" s="48" t="s">
        <v>227</v>
      </c>
      <c r="J96" s="48" t="s">
        <v>155</v>
      </c>
      <c r="K96" s="48">
        <v>2</v>
      </c>
      <c r="L96" s="48">
        <v>100</v>
      </c>
      <c r="M96" s="49">
        <v>98.1</v>
      </c>
      <c r="N96" s="49">
        <v>97.9</v>
      </c>
      <c r="O96" s="50">
        <f>(M96-N96)*C$6*60*K96/(100*L96*1000)</f>
        <v>0.00046595999999997356</v>
      </c>
      <c r="P96" s="50"/>
      <c r="Q96" s="70">
        <f>AVERAGE(O96:O99)</f>
        <v>-0.0009752613683835643</v>
      </c>
    </row>
    <row r="97" spans="2:17" ht="12.75">
      <c r="B97" s="65">
        <v>39158</v>
      </c>
      <c r="C97" s="28" t="s">
        <v>226</v>
      </c>
      <c r="D97" s="31"/>
      <c r="E97" s="40">
        <v>4</v>
      </c>
      <c r="F97" s="33">
        <v>30.5</v>
      </c>
      <c r="G97" s="33" t="s">
        <v>228</v>
      </c>
      <c r="H97" s="33">
        <v>1</v>
      </c>
      <c r="I97" s="33" t="s">
        <v>227</v>
      </c>
      <c r="J97" s="33" t="s">
        <v>155</v>
      </c>
      <c r="K97" s="33">
        <v>2</v>
      </c>
      <c r="L97" s="33">
        <v>102</v>
      </c>
      <c r="M97" s="34">
        <v>97.6</v>
      </c>
      <c r="N97" s="34">
        <v>98.1</v>
      </c>
      <c r="O97" s="66">
        <f t="shared" si="3"/>
        <v>-0.0011420588235294118</v>
      </c>
      <c r="P97" s="36"/>
      <c r="Q97" s="71"/>
    </row>
    <row r="98" spans="2:17" ht="12.75">
      <c r="B98" s="67">
        <v>39158</v>
      </c>
      <c r="C98" s="68" t="s">
        <v>226</v>
      </c>
      <c r="D98" s="23"/>
      <c r="E98" s="41">
        <v>6</v>
      </c>
      <c r="F98" s="37">
        <v>30.5</v>
      </c>
      <c r="G98" s="37" t="s">
        <v>229</v>
      </c>
      <c r="H98" s="37">
        <v>1</v>
      </c>
      <c r="I98" s="37" t="s">
        <v>227</v>
      </c>
      <c r="J98" s="37" t="s">
        <v>155</v>
      </c>
      <c r="K98" s="37">
        <v>2</v>
      </c>
      <c r="L98" s="37">
        <v>101</v>
      </c>
      <c r="M98" s="38">
        <v>97.8</v>
      </c>
      <c r="N98" s="38">
        <v>99.1</v>
      </c>
      <c r="O98" s="69">
        <f t="shared" si="3"/>
        <v>-0.002998752475247518</v>
      </c>
      <c r="P98" s="39"/>
      <c r="Q98" s="22"/>
    </row>
    <row r="99" spans="2:17" ht="12.75">
      <c r="B99" s="65">
        <v>39158</v>
      </c>
      <c r="C99" s="28" t="s">
        <v>226</v>
      </c>
      <c r="D99" s="31"/>
      <c r="E99" s="40">
        <v>8</v>
      </c>
      <c r="F99" s="33">
        <v>30.5</v>
      </c>
      <c r="G99" s="33" t="s">
        <v>159</v>
      </c>
      <c r="H99" s="33">
        <v>1</v>
      </c>
      <c r="I99" s="33" t="s">
        <v>227</v>
      </c>
      <c r="J99" s="33" t="s">
        <v>155</v>
      </c>
      <c r="K99" s="33">
        <v>2</v>
      </c>
      <c r="L99" s="33">
        <v>103</v>
      </c>
      <c r="M99" s="34">
        <v>98.8</v>
      </c>
      <c r="N99" s="34">
        <v>98.9</v>
      </c>
      <c r="O99" s="66">
        <f t="shared" si="3"/>
        <v>-0.00022619417475730082</v>
      </c>
      <c r="Q99" s="30"/>
    </row>
    <row r="100" spans="2:17" ht="12.75">
      <c r="B100" s="21">
        <v>39158</v>
      </c>
      <c r="C100" s="22" t="s">
        <v>143</v>
      </c>
      <c r="D100" s="23" t="s">
        <v>230</v>
      </c>
      <c r="E100" s="41">
        <v>3</v>
      </c>
      <c r="F100" s="51">
        <v>30.5</v>
      </c>
      <c r="G100" s="51" t="s">
        <v>163</v>
      </c>
      <c r="H100" s="51">
        <v>1</v>
      </c>
      <c r="I100" s="51">
        <v>6</v>
      </c>
      <c r="J100" s="24" t="s">
        <v>160</v>
      </c>
      <c r="K100" s="52">
        <v>2</v>
      </c>
      <c r="L100" s="52">
        <v>100</v>
      </c>
      <c r="M100" s="25">
        <v>98.1</v>
      </c>
      <c r="N100" s="25">
        <v>71.5</v>
      </c>
      <c r="O100" s="26">
        <f t="shared" si="3"/>
        <v>0.061972679999999995</v>
      </c>
      <c r="P100" s="26">
        <f>1000*(O100-Q96)/(I100*60)</f>
        <v>0.17485539268995431</v>
      </c>
      <c r="Q100" s="22"/>
    </row>
    <row r="101" spans="2:17" ht="12.75">
      <c r="B101" s="29">
        <v>39158</v>
      </c>
      <c r="C101" t="s">
        <v>143</v>
      </c>
      <c r="D101" s="31" t="s">
        <v>231</v>
      </c>
      <c r="E101" s="40">
        <v>3</v>
      </c>
      <c r="F101" s="53">
        <v>30.5</v>
      </c>
      <c r="G101" s="53" t="s">
        <v>163</v>
      </c>
      <c r="H101" s="53">
        <v>1</v>
      </c>
      <c r="I101" s="53">
        <v>6</v>
      </c>
      <c r="J101" s="3" t="s">
        <v>160</v>
      </c>
      <c r="K101" s="1">
        <v>2</v>
      </c>
      <c r="L101" s="1">
        <v>103</v>
      </c>
      <c r="M101" s="4">
        <v>98.1</v>
      </c>
      <c r="N101" s="4">
        <v>73.1</v>
      </c>
      <c r="O101" s="35">
        <f t="shared" si="3"/>
        <v>0.056548543689320385</v>
      </c>
      <c r="P101" s="35">
        <f>1000*(O101-Q96)/(I101*60)</f>
        <v>0.159788347382511</v>
      </c>
      <c r="Q101" s="30"/>
    </row>
    <row r="102" spans="2:17" ht="12.75">
      <c r="B102" s="21">
        <v>39158</v>
      </c>
      <c r="C102" s="22" t="s">
        <v>143</v>
      </c>
      <c r="D102" s="23" t="s">
        <v>232</v>
      </c>
      <c r="E102" s="41">
        <v>4</v>
      </c>
      <c r="F102" s="51">
        <v>30.5</v>
      </c>
      <c r="G102" s="51" t="s">
        <v>159</v>
      </c>
      <c r="H102" s="51">
        <v>1</v>
      </c>
      <c r="I102" s="51">
        <v>6</v>
      </c>
      <c r="J102" s="24" t="s">
        <v>160</v>
      </c>
      <c r="K102" s="52">
        <v>2</v>
      </c>
      <c r="L102" s="52">
        <v>102</v>
      </c>
      <c r="M102" s="25">
        <v>97.6</v>
      </c>
      <c r="N102" s="25">
        <v>66.7</v>
      </c>
      <c r="O102" s="26">
        <f t="shared" si="3"/>
        <v>0.07057923529411764</v>
      </c>
      <c r="P102" s="26">
        <f>1000*(O102-Q96)/(I102*60)</f>
        <v>0.19876249072917002</v>
      </c>
      <c r="Q102" s="22" t="s">
        <v>233</v>
      </c>
    </row>
    <row r="103" spans="2:17" ht="12.75">
      <c r="B103" s="29">
        <v>39158</v>
      </c>
      <c r="C103" t="s">
        <v>143</v>
      </c>
      <c r="D103" s="31" t="s">
        <v>51</v>
      </c>
      <c r="E103" s="40">
        <v>4</v>
      </c>
      <c r="F103" s="53">
        <v>30.5</v>
      </c>
      <c r="G103" s="53" t="s">
        <v>159</v>
      </c>
      <c r="H103" s="53">
        <v>1</v>
      </c>
      <c r="I103" s="53">
        <v>6</v>
      </c>
      <c r="J103" s="3" t="s">
        <v>160</v>
      </c>
      <c r="K103" s="1">
        <v>2</v>
      </c>
      <c r="L103" s="1">
        <v>97</v>
      </c>
      <c r="M103" s="4">
        <v>97.6</v>
      </c>
      <c r="N103" s="4">
        <v>73.1</v>
      </c>
      <c r="O103" s="35">
        <f t="shared" si="3"/>
        <v>0.05884546391752577</v>
      </c>
      <c r="P103" s="35">
        <f>1000*(O103-Q96)/(I103*60)</f>
        <v>0.16616868134974816</v>
      </c>
      <c r="Q103" s="30"/>
    </row>
    <row r="104" spans="2:17" ht="12.75">
      <c r="B104" s="21">
        <v>39158</v>
      </c>
      <c r="C104" s="22" t="s">
        <v>143</v>
      </c>
      <c r="D104" s="23" t="s">
        <v>115</v>
      </c>
      <c r="E104" s="54">
        <v>6</v>
      </c>
      <c r="F104" s="37">
        <v>30.5</v>
      </c>
      <c r="G104" s="51" t="s">
        <v>229</v>
      </c>
      <c r="H104" s="51">
        <v>1</v>
      </c>
      <c r="I104" s="51">
        <v>6</v>
      </c>
      <c r="J104" s="24" t="s">
        <v>160</v>
      </c>
      <c r="K104" s="52">
        <v>2</v>
      </c>
      <c r="L104" s="52">
        <v>99</v>
      </c>
      <c r="M104" s="25">
        <v>97.8</v>
      </c>
      <c r="N104" s="25">
        <v>79.7</v>
      </c>
      <c r="O104" s="26">
        <f t="shared" si="3"/>
        <v>0.04259533333333332</v>
      </c>
      <c r="P104" s="26">
        <f>1000*(O104-Q96)/(I104*60)</f>
        <v>0.12102942972699135</v>
      </c>
      <c r="Q104" s="22"/>
    </row>
    <row r="105" spans="2:17" ht="12.75">
      <c r="B105" s="29">
        <v>39158</v>
      </c>
      <c r="C105" t="s">
        <v>143</v>
      </c>
      <c r="D105" s="31" t="s">
        <v>116</v>
      </c>
      <c r="E105" s="55">
        <v>6</v>
      </c>
      <c r="F105" s="33">
        <v>30.5</v>
      </c>
      <c r="G105" s="53" t="s">
        <v>229</v>
      </c>
      <c r="H105" s="53">
        <v>1</v>
      </c>
      <c r="I105" s="53">
        <v>6</v>
      </c>
      <c r="J105" s="3" t="s">
        <v>160</v>
      </c>
      <c r="K105" s="1">
        <v>2</v>
      </c>
      <c r="L105" s="1">
        <v>102</v>
      </c>
      <c r="M105" s="4">
        <v>97.8</v>
      </c>
      <c r="N105" s="4">
        <v>73.7</v>
      </c>
      <c r="O105" s="35">
        <f t="shared" si="3"/>
        <v>0.05504723529411764</v>
      </c>
      <c r="P105" s="35">
        <f>1000*(O105-Q96)/(I105*60)</f>
        <v>0.15561804628472556</v>
      </c>
      <c r="Q105" s="30"/>
    </row>
    <row r="106" spans="2:17" ht="12.75">
      <c r="B106" s="21">
        <v>39158</v>
      </c>
      <c r="C106" s="22" t="s">
        <v>143</v>
      </c>
      <c r="D106" s="23" t="s">
        <v>117</v>
      </c>
      <c r="E106" s="54">
        <v>8</v>
      </c>
      <c r="F106" s="37">
        <v>30.5</v>
      </c>
      <c r="G106" s="51" t="s">
        <v>171</v>
      </c>
      <c r="H106" s="51">
        <v>1</v>
      </c>
      <c r="I106" s="51">
        <v>6</v>
      </c>
      <c r="J106" s="24" t="s">
        <v>160</v>
      </c>
      <c r="K106" s="52">
        <v>2</v>
      </c>
      <c r="L106" s="52">
        <v>102</v>
      </c>
      <c r="M106" s="25">
        <v>98.8</v>
      </c>
      <c r="N106" s="25">
        <v>75.8</v>
      </c>
      <c r="O106" s="26">
        <f t="shared" si="3"/>
        <v>0.05253470588235294</v>
      </c>
      <c r="P106" s="26">
        <f>1000*(O106-Q96)/(I106*60)</f>
        <v>0.1486387979187125</v>
      </c>
      <c r="Q106" s="22"/>
    </row>
    <row r="107" spans="2:17" ht="13.5" thickBot="1">
      <c r="B107" s="56">
        <v>39158</v>
      </c>
      <c r="C107" s="57" t="s">
        <v>143</v>
      </c>
      <c r="D107" s="58" t="s">
        <v>118</v>
      </c>
      <c r="E107" s="59">
        <v>8</v>
      </c>
      <c r="F107" s="60">
        <v>30.5</v>
      </c>
      <c r="G107" s="61" t="s">
        <v>171</v>
      </c>
      <c r="H107" s="61">
        <v>1</v>
      </c>
      <c r="I107" s="61">
        <v>6</v>
      </c>
      <c r="J107" s="60" t="s">
        <v>160</v>
      </c>
      <c r="K107" s="61">
        <v>2</v>
      </c>
      <c r="L107" s="61">
        <v>104</v>
      </c>
      <c r="M107" s="62">
        <v>98.8</v>
      </c>
      <c r="N107" s="62">
        <v>75</v>
      </c>
      <c r="O107" s="63">
        <f t="shared" si="3"/>
        <v>0.05331657692307691</v>
      </c>
      <c r="P107" s="63">
        <f>1000*(O107-Q96)/(I107*60)</f>
        <v>0.15081066192072357</v>
      </c>
      <c r="Q107" s="64"/>
    </row>
    <row r="108" spans="5:16" ht="12.75">
      <c r="E108"/>
      <c r="G108"/>
      <c r="H108"/>
      <c r="I108"/>
      <c r="J108"/>
      <c r="K108"/>
      <c r="L108"/>
      <c r="M108"/>
      <c r="N108"/>
      <c r="O108"/>
      <c r="P108"/>
    </row>
    <row r="109" spans="5:16" ht="12.75">
      <c r="E109"/>
      <c r="G109"/>
      <c r="H109"/>
      <c r="I109"/>
      <c r="J109"/>
      <c r="K109"/>
      <c r="L109"/>
      <c r="M109"/>
      <c r="N109"/>
      <c r="O109"/>
      <c r="P109"/>
    </row>
    <row r="110" spans="5:16" ht="12.75">
      <c r="E110"/>
      <c r="G110"/>
      <c r="H110"/>
      <c r="I110"/>
      <c r="J110"/>
      <c r="K110"/>
      <c r="L110"/>
      <c r="M110"/>
      <c r="N110"/>
      <c r="O110"/>
      <c r="P110"/>
    </row>
    <row r="111" spans="5:16" ht="12.75">
      <c r="E111"/>
      <c r="F111"/>
      <c r="G111"/>
      <c r="H111"/>
      <c r="I111"/>
      <c r="J111"/>
      <c r="K111"/>
      <c r="L111"/>
      <c r="M111"/>
      <c r="N111"/>
      <c r="O111"/>
      <c r="P111"/>
    </row>
    <row r="112" spans="5:16" ht="12.75">
      <c r="E112"/>
      <c r="F112"/>
      <c r="G112"/>
      <c r="H112"/>
      <c r="I112"/>
      <c r="J112"/>
      <c r="K112"/>
      <c r="L112"/>
      <c r="M112"/>
      <c r="N112"/>
      <c r="O112"/>
      <c r="P112"/>
    </row>
    <row r="113" spans="5:16" ht="12.75">
      <c r="E113"/>
      <c r="F113"/>
      <c r="G113"/>
      <c r="H113"/>
      <c r="I113"/>
      <c r="J113"/>
      <c r="K113"/>
      <c r="L113"/>
      <c r="M113"/>
      <c r="N113"/>
      <c r="O113"/>
      <c r="P113"/>
    </row>
    <row r="114" spans="5:16" ht="12.75">
      <c r="E114"/>
      <c r="F114"/>
      <c r="G114"/>
      <c r="H114"/>
      <c r="I114"/>
      <c r="J114"/>
      <c r="K114"/>
      <c r="L114"/>
      <c r="M114"/>
      <c r="N114"/>
      <c r="O114"/>
      <c r="P114"/>
    </row>
    <row r="115" spans="5:16" ht="12.75">
      <c r="E115"/>
      <c r="F115"/>
      <c r="G115"/>
      <c r="H115"/>
      <c r="I115"/>
      <c r="J115"/>
      <c r="K115"/>
      <c r="L115"/>
      <c r="M115"/>
      <c r="N115"/>
      <c r="O115"/>
      <c r="P115"/>
    </row>
    <row r="116" spans="5:16" ht="12.75">
      <c r="E116"/>
      <c r="F116"/>
      <c r="G116"/>
      <c r="H116"/>
      <c r="I116"/>
      <c r="J116"/>
      <c r="K116"/>
      <c r="L116"/>
      <c r="M116"/>
      <c r="N116"/>
      <c r="O116"/>
      <c r="P116"/>
    </row>
    <row r="117" spans="5:16" ht="12.75">
      <c r="E117"/>
      <c r="F117"/>
      <c r="G117"/>
      <c r="H117"/>
      <c r="I117"/>
      <c r="J117"/>
      <c r="K117"/>
      <c r="L117"/>
      <c r="M117"/>
      <c r="N117"/>
      <c r="O117"/>
      <c r="P117"/>
    </row>
    <row r="118" spans="5:16" ht="12.75">
      <c r="E118"/>
      <c r="F118"/>
      <c r="G118"/>
      <c r="H118"/>
      <c r="I118"/>
      <c r="J118"/>
      <c r="K118"/>
      <c r="L118"/>
      <c r="M118"/>
      <c r="N118"/>
      <c r="O118"/>
      <c r="P118"/>
    </row>
    <row r="119" spans="5:16" ht="12.75">
      <c r="E119"/>
      <c r="F119"/>
      <c r="G119"/>
      <c r="H119"/>
      <c r="I119"/>
      <c r="J119"/>
      <c r="K119"/>
      <c r="L119"/>
      <c r="M119"/>
      <c r="N119"/>
      <c r="O119"/>
      <c r="P119"/>
    </row>
    <row r="120" spans="5:16" ht="12.75">
      <c r="E120"/>
      <c r="F120"/>
      <c r="G120"/>
      <c r="H120"/>
      <c r="I120"/>
      <c r="J120"/>
      <c r="K120"/>
      <c r="L120"/>
      <c r="M120"/>
      <c r="N120"/>
      <c r="O120"/>
      <c r="P120"/>
    </row>
    <row r="121" spans="5:16" ht="12.75">
      <c r="E121"/>
      <c r="F121"/>
      <c r="G121"/>
      <c r="H121"/>
      <c r="I121"/>
      <c r="J121"/>
      <c r="K121"/>
      <c r="L121"/>
      <c r="M121"/>
      <c r="N121"/>
      <c r="O121"/>
      <c r="P121"/>
    </row>
    <row r="122" spans="5:16" ht="12.75">
      <c r="E122"/>
      <c r="F122"/>
      <c r="G122"/>
      <c r="H122"/>
      <c r="I122"/>
      <c r="J122"/>
      <c r="K122"/>
      <c r="L122"/>
      <c r="M122"/>
      <c r="N122"/>
      <c r="O122"/>
      <c r="P122"/>
    </row>
    <row r="123" spans="5:16" ht="12.75">
      <c r="E123"/>
      <c r="F123"/>
      <c r="G123"/>
      <c r="H123"/>
      <c r="I123"/>
      <c r="J123"/>
      <c r="K123"/>
      <c r="L123"/>
      <c r="M123"/>
      <c r="N123"/>
      <c r="O123"/>
      <c r="P123"/>
    </row>
    <row r="124" spans="5:16" ht="12.75">
      <c r="E124"/>
      <c r="F124"/>
      <c r="G124"/>
      <c r="H124"/>
      <c r="I124"/>
      <c r="J124"/>
      <c r="K124"/>
      <c r="L124"/>
      <c r="M124"/>
      <c r="N124"/>
      <c r="O124"/>
      <c r="P124"/>
    </row>
    <row r="125" spans="5:16" ht="12.75">
      <c r="E125"/>
      <c r="F125"/>
      <c r="G125"/>
      <c r="H125"/>
      <c r="I125"/>
      <c r="J125"/>
      <c r="K125"/>
      <c r="L125"/>
      <c r="M125"/>
      <c r="N125"/>
      <c r="O125"/>
      <c r="P125"/>
    </row>
    <row r="126" spans="5:16" ht="12.75">
      <c r="E126"/>
      <c r="F126"/>
      <c r="G126"/>
      <c r="H126"/>
      <c r="I126"/>
      <c r="J126"/>
      <c r="K126"/>
      <c r="L126"/>
      <c r="M126"/>
      <c r="N126"/>
      <c r="O126"/>
      <c r="P126"/>
    </row>
    <row r="127" spans="5:16" ht="12.75">
      <c r="E127"/>
      <c r="F127"/>
      <c r="G127"/>
      <c r="H127"/>
      <c r="I127"/>
      <c r="J127"/>
      <c r="K127"/>
      <c r="L127"/>
      <c r="M127"/>
      <c r="N127"/>
      <c r="O127"/>
      <c r="P127"/>
    </row>
    <row r="128" spans="5:16" ht="12.75">
      <c r="E128"/>
      <c r="F128"/>
      <c r="G128"/>
      <c r="H128"/>
      <c r="I128"/>
      <c r="J128"/>
      <c r="K128"/>
      <c r="L128"/>
      <c r="M128"/>
      <c r="N128"/>
      <c r="O128"/>
      <c r="P128"/>
    </row>
    <row r="129" spans="5:16" ht="12.75">
      <c r="E129"/>
      <c r="F129"/>
      <c r="G129"/>
      <c r="H129"/>
      <c r="I129"/>
      <c r="J129"/>
      <c r="K129"/>
      <c r="L129"/>
      <c r="M129"/>
      <c r="N129"/>
      <c r="O129"/>
      <c r="P129"/>
    </row>
    <row r="130" spans="5:16" ht="12.75">
      <c r="E130"/>
      <c r="F130"/>
      <c r="G130"/>
      <c r="H130"/>
      <c r="I130"/>
      <c r="J130"/>
      <c r="K130"/>
      <c r="L130"/>
      <c r="M130"/>
      <c r="N130"/>
      <c r="O130"/>
      <c r="P130"/>
    </row>
    <row r="131" spans="5:16" ht="12.75">
      <c r="E131"/>
      <c r="F131"/>
      <c r="G131"/>
      <c r="H131"/>
      <c r="I131"/>
      <c r="J131"/>
      <c r="K131"/>
      <c r="L131"/>
      <c r="M131"/>
      <c r="N131"/>
      <c r="O131"/>
      <c r="P131"/>
    </row>
    <row r="132" spans="5:16" ht="12.75">
      <c r="E132"/>
      <c r="F132"/>
      <c r="G132"/>
      <c r="H132"/>
      <c r="I132"/>
      <c r="J132"/>
      <c r="K132"/>
      <c r="L132"/>
      <c r="M132"/>
      <c r="N132"/>
      <c r="O132"/>
      <c r="P132"/>
    </row>
    <row r="133" spans="5:16" ht="12.75">
      <c r="E133"/>
      <c r="F133"/>
      <c r="G133"/>
      <c r="H133"/>
      <c r="I133"/>
      <c r="J133"/>
      <c r="K133"/>
      <c r="L133"/>
      <c r="M133"/>
      <c r="N133"/>
      <c r="O133"/>
      <c r="P133"/>
    </row>
    <row r="134" spans="5:16" ht="12.75">
      <c r="E134"/>
      <c r="F134"/>
      <c r="G134"/>
      <c r="H134"/>
      <c r="I134"/>
      <c r="J134"/>
      <c r="K134"/>
      <c r="L134"/>
      <c r="M134"/>
      <c r="N134"/>
      <c r="O134"/>
      <c r="P134"/>
    </row>
    <row r="135" spans="5:16" ht="12.75"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2.75">
      <c r="A136" s="4"/>
      <c r="B136" s="4"/>
      <c r="C136" s="5"/>
      <c r="D136" s="5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2.75">
      <c r="A137" s="4"/>
      <c r="B137" s="4"/>
      <c r="C137" s="5"/>
      <c r="D137" s="5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2.75">
      <c r="A138" s="4"/>
      <c r="B138" s="4"/>
      <c r="C138" s="5"/>
      <c r="D138" s="5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2.75">
      <c r="A139" s="4"/>
      <c r="B139" s="4"/>
      <c r="C139" s="5"/>
      <c r="D139" s="5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2.75">
      <c r="A140" s="4"/>
      <c r="B140" s="4"/>
      <c r="C140" s="5"/>
      <c r="D140" s="5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2.75">
      <c r="A141" s="4"/>
      <c r="B141" s="4"/>
      <c r="C141" s="5"/>
      <c r="D141" s="5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2.75">
      <c r="A142" s="4"/>
      <c r="B142" s="4"/>
      <c r="C142" s="5"/>
      <c r="D142" s="5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2.75">
      <c r="A143" s="4"/>
      <c r="B143" s="4"/>
      <c r="C143" s="5"/>
      <c r="D143" s="5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2.75">
      <c r="A144" s="4"/>
      <c r="B144" s="4"/>
      <c r="C144" s="5"/>
      <c r="D144" s="5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2.75">
      <c r="A145" s="4"/>
      <c r="B145" s="4"/>
      <c r="C145" s="5"/>
      <c r="D145" s="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2.75">
      <c r="A146" s="4"/>
      <c r="B146" s="4"/>
      <c r="C146" s="5"/>
      <c r="D146" s="5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2.75">
      <c r="A147" s="4"/>
      <c r="B147" s="4"/>
      <c r="C147" s="5"/>
      <c r="D147" s="5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2.75">
      <c r="A148" s="4"/>
      <c r="B148" s="4"/>
      <c r="C148" s="5"/>
      <c r="D148" s="5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2.75">
      <c r="A149" s="4"/>
      <c r="B149" s="4"/>
      <c r="C149" s="5"/>
      <c r="D149" s="5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2.75">
      <c r="A150" s="4"/>
      <c r="B150" s="4"/>
      <c r="C150" s="5"/>
      <c r="D150" s="5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2.75">
      <c r="A151" s="4"/>
      <c r="B151" s="4"/>
      <c r="C151" s="5"/>
      <c r="D151" s="5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2.75">
      <c r="A152" s="4"/>
      <c r="B152" s="4"/>
      <c r="C152" s="5"/>
      <c r="D152" s="5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2.75">
      <c r="A153" s="4"/>
      <c r="B153" s="4"/>
      <c r="C153" s="5"/>
      <c r="D153" s="5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2.75">
      <c r="A154" s="4"/>
      <c r="B154" s="4"/>
      <c r="C154" s="5"/>
      <c r="D154" s="5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2.75">
      <c r="A155" s="4"/>
      <c r="B155" s="4"/>
      <c r="C155" s="5"/>
      <c r="D155" s="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2.75">
      <c r="A156" s="4"/>
      <c r="B156" s="4"/>
      <c r="C156" s="5"/>
      <c r="D156" s="5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2.75">
      <c r="A157" s="4"/>
      <c r="B157" s="4"/>
      <c r="C157" s="5"/>
      <c r="D157" s="5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2.75">
      <c r="A158" s="4"/>
      <c r="B158" s="4"/>
      <c r="C158" s="5"/>
      <c r="D158" s="5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2.75">
      <c r="A159" s="4"/>
      <c r="B159" s="4"/>
      <c r="C159" s="5"/>
      <c r="D159" s="5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2.75">
      <c r="A160" s="4"/>
      <c r="B160" s="4"/>
      <c r="C160" s="5"/>
      <c r="D160" s="5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2.75">
      <c r="A161" s="4"/>
      <c r="B161" s="4"/>
      <c r="C161" s="5"/>
      <c r="D161" s="5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2.75">
      <c r="A162" s="4"/>
      <c r="B162" s="4"/>
      <c r="C162" s="5"/>
      <c r="D162" s="5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2.75">
      <c r="A163" s="4"/>
      <c r="B163" s="4"/>
      <c r="C163" s="5"/>
      <c r="D163" s="5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2.75">
      <c r="A164" s="4"/>
      <c r="B164" s="4"/>
      <c r="C164" s="5"/>
      <c r="D164" s="5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2.75">
      <c r="A165" s="4"/>
      <c r="B165" s="4"/>
      <c r="C165" s="5"/>
      <c r="D165" s="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2.75">
      <c r="A166" s="4"/>
      <c r="B166" s="4"/>
      <c r="C166" s="5"/>
      <c r="D166" s="5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2.75">
      <c r="A167" s="4"/>
      <c r="B167" s="4"/>
      <c r="C167" s="5"/>
      <c r="D167" s="5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2.75">
      <c r="A168" s="4"/>
      <c r="B168" s="4"/>
      <c r="C168" s="5"/>
      <c r="D168" s="5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2.75">
      <c r="A169" s="4"/>
      <c r="B169" s="4"/>
      <c r="C169" s="5"/>
      <c r="D169" s="5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2.75">
      <c r="A170" s="4"/>
      <c r="B170" s="4"/>
      <c r="C170" s="5"/>
      <c r="D170" s="5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2.75">
      <c r="A171" s="4"/>
      <c r="B171" s="4"/>
      <c r="C171" s="5"/>
      <c r="D171" s="5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2.75">
      <c r="A172" s="4"/>
      <c r="B172" s="4"/>
      <c r="C172" s="5"/>
      <c r="D172" s="5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2.75">
      <c r="A173" s="4"/>
      <c r="B173" s="4"/>
      <c r="C173" s="5"/>
      <c r="D173" s="5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2.75">
      <c r="A174" s="4"/>
      <c r="B174" s="4"/>
      <c r="C174" s="5"/>
      <c r="D174" s="5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2.75">
      <c r="A175" s="4"/>
      <c r="B175" s="4"/>
      <c r="C175" s="5"/>
      <c r="D175" s="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2.75">
      <c r="A176" s="4"/>
      <c r="B176" s="4"/>
      <c r="C176" s="5"/>
      <c r="D176" s="5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2.75">
      <c r="A177" s="4"/>
      <c r="B177" s="4"/>
      <c r="C177" s="5"/>
      <c r="D177" s="5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2.75">
      <c r="A178" s="4"/>
      <c r="B178" s="4"/>
      <c r="C178" s="5"/>
      <c r="D178" s="5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2.75">
      <c r="A179" s="4"/>
      <c r="B179" s="4"/>
      <c r="C179" s="5"/>
      <c r="D179" s="5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2.75">
      <c r="A180" s="4"/>
      <c r="B180" s="4"/>
      <c r="C180" s="5"/>
      <c r="D180" s="5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2.75">
      <c r="A181" s="4"/>
      <c r="B181" s="4"/>
      <c r="C181" s="5"/>
      <c r="D181" s="5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2.75">
      <c r="A182" s="4"/>
      <c r="B182" s="4"/>
      <c r="C182" s="5"/>
      <c r="D182" s="5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2.75">
      <c r="A183" s="4"/>
      <c r="B183" s="4"/>
      <c r="C183" s="5"/>
      <c r="D183" s="5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2.75">
      <c r="A184" s="4"/>
      <c r="B184" s="4"/>
      <c r="C184" s="5"/>
      <c r="D184" s="5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2.75">
      <c r="A185" s="4"/>
      <c r="B185" s="4"/>
      <c r="C185" s="5"/>
      <c r="D185" s="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2.75">
      <c r="A186" s="4"/>
      <c r="B186" s="4"/>
      <c r="C186" s="5"/>
      <c r="D186" s="5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2.75">
      <c r="A187" s="4"/>
      <c r="B187" s="4"/>
      <c r="C187" s="5"/>
      <c r="D187" s="5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2.75">
      <c r="A188" s="4"/>
      <c r="B188" s="4"/>
      <c r="C188" s="5"/>
      <c r="D188" s="5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2.75">
      <c r="A189" s="4"/>
      <c r="B189" s="4"/>
      <c r="C189" s="5"/>
      <c r="D189" s="5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2.75">
      <c r="A190" s="4"/>
      <c r="B190" s="4"/>
      <c r="C190" s="5"/>
      <c r="D190" s="5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2.75">
      <c r="A191" s="4"/>
      <c r="B191" s="4"/>
      <c r="C191" s="5"/>
      <c r="D191" s="5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2.75">
      <c r="A192" s="4"/>
      <c r="B192" s="4"/>
      <c r="C192" s="5"/>
      <c r="D192" s="5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2.75">
      <c r="A193" s="4"/>
      <c r="B193" s="4"/>
      <c r="C193" s="5"/>
      <c r="D193" s="5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2.75">
      <c r="A194" s="4"/>
      <c r="B194" s="4"/>
      <c r="C194" s="5"/>
      <c r="D194" s="5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2.75">
      <c r="A195" s="4"/>
      <c r="B195" s="4"/>
      <c r="C195" s="5"/>
      <c r="D195" s="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2.75">
      <c r="A196" s="4"/>
      <c r="B196" s="4"/>
      <c r="C196" s="5"/>
      <c r="D196" s="5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2.75">
      <c r="A197" s="4"/>
      <c r="B197" s="4"/>
      <c r="C197" s="5"/>
      <c r="D197" s="5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2.75">
      <c r="A198" s="4"/>
      <c r="B198" s="4"/>
      <c r="C198" s="5"/>
      <c r="D198" s="5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2.75">
      <c r="A199" s="4"/>
      <c r="B199" s="4"/>
      <c r="C199" s="5"/>
      <c r="D199" s="5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2.75">
      <c r="A200" s="4"/>
      <c r="B200" s="4"/>
      <c r="C200" s="5"/>
      <c r="D200" s="5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2.75">
      <c r="A201" s="4"/>
      <c r="B201" s="4"/>
      <c r="C201" s="5"/>
      <c r="D201" s="5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2.75">
      <c r="A202" s="4"/>
      <c r="B202" s="4"/>
      <c r="C202" s="5"/>
      <c r="D202" s="5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2.75">
      <c r="A203" s="4"/>
      <c r="B203" s="4"/>
      <c r="C203" s="5"/>
      <c r="D203" s="5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2.75">
      <c r="A204" s="4"/>
      <c r="B204" s="4"/>
      <c r="C204" s="5"/>
      <c r="D204" s="5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2.75">
      <c r="A205" s="4"/>
      <c r="B205" s="4"/>
      <c r="C205" s="5"/>
      <c r="D205" s="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5:6" ht="12.75">
      <c r="E206"/>
      <c r="F206"/>
    </row>
    <row r="207" spans="5:6" ht="12.75">
      <c r="E207"/>
      <c r="F207"/>
    </row>
    <row r="208" spans="5:6" ht="12.75">
      <c r="E208"/>
      <c r="F208"/>
    </row>
    <row r="209" spans="5:6" ht="12.75">
      <c r="E209"/>
      <c r="F209"/>
    </row>
    <row r="210" spans="5:6" ht="12.75">
      <c r="E210"/>
      <c r="F210"/>
    </row>
    <row r="211" spans="5:6" ht="12.75">
      <c r="E211"/>
      <c r="F211"/>
    </row>
    <row r="212" spans="5:6" ht="12.75">
      <c r="E212"/>
      <c r="F212"/>
    </row>
    <row r="213" spans="5:6" ht="12.75">
      <c r="E213"/>
      <c r="F213"/>
    </row>
    <row r="214" spans="5:6" ht="12.75">
      <c r="E214"/>
      <c r="F214"/>
    </row>
    <row r="215" spans="5:6" ht="12.75">
      <c r="E215"/>
      <c r="F215"/>
    </row>
    <row r="216" spans="5:6" ht="12.75">
      <c r="E216"/>
      <c r="F216"/>
    </row>
    <row r="217" spans="5:6" ht="12.75">
      <c r="E217"/>
      <c r="F217"/>
    </row>
    <row r="218" spans="5:6" ht="12.75">
      <c r="E218"/>
      <c r="F218"/>
    </row>
    <row r="219" spans="5:6" ht="12.75">
      <c r="E219"/>
      <c r="F219"/>
    </row>
    <row r="220" spans="5:6" ht="12.75">
      <c r="E220"/>
      <c r="F220"/>
    </row>
    <row r="221" spans="5:6" ht="12.75">
      <c r="E221"/>
      <c r="F221"/>
    </row>
    <row r="222" spans="5:6" ht="12.75">
      <c r="E222"/>
      <c r="F222"/>
    </row>
    <row r="223" spans="5:6" ht="12.75">
      <c r="E223"/>
      <c r="F223"/>
    </row>
    <row r="224" spans="5:6" ht="12.75">
      <c r="E224"/>
      <c r="F224"/>
    </row>
    <row r="225" spans="5:6" ht="12.75">
      <c r="E225"/>
      <c r="F225"/>
    </row>
    <row r="226" spans="5:6" ht="12.75">
      <c r="E226"/>
      <c r="F226"/>
    </row>
    <row r="227" spans="5:6" ht="12.75">
      <c r="E227"/>
      <c r="F227"/>
    </row>
    <row r="228" spans="5:6" ht="12.75">
      <c r="E228"/>
      <c r="F228"/>
    </row>
    <row r="229" spans="5:6" ht="12.75">
      <c r="E229"/>
      <c r="F229"/>
    </row>
    <row r="230" spans="5:6" ht="12.75">
      <c r="E230"/>
      <c r="F230"/>
    </row>
    <row r="231" spans="5:6" ht="12.75">
      <c r="E231"/>
      <c r="F231"/>
    </row>
    <row r="232" spans="5:6" ht="12.75">
      <c r="E232"/>
      <c r="F232"/>
    </row>
    <row r="233" spans="5:6" ht="12.75">
      <c r="E233"/>
      <c r="F233"/>
    </row>
    <row r="234" spans="5:6" ht="12.75">
      <c r="E234"/>
      <c r="F234"/>
    </row>
    <row r="235" spans="5:6" ht="12.75">
      <c r="E235"/>
      <c r="F235"/>
    </row>
    <row r="236" spans="5:6" ht="12.75">
      <c r="E236"/>
      <c r="F236"/>
    </row>
    <row r="237" spans="5:6" ht="12.75">
      <c r="E237"/>
      <c r="F237"/>
    </row>
    <row r="238" spans="5:6" ht="12.75">
      <c r="E238"/>
      <c r="F238"/>
    </row>
    <row r="239" spans="5:6" ht="12.75">
      <c r="E239"/>
      <c r="F239"/>
    </row>
    <row r="240" spans="5:6" ht="12.75">
      <c r="E240"/>
      <c r="F240"/>
    </row>
    <row r="241" spans="5:6" ht="12.75">
      <c r="E241"/>
      <c r="F241"/>
    </row>
    <row r="242" spans="5:6" ht="12.75">
      <c r="E242"/>
      <c r="F242"/>
    </row>
    <row r="243" spans="5:6" ht="12.75">
      <c r="E243"/>
      <c r="F243"/>
    </row>
    <row r="244" spans="5:6" ht="12.75">
      <c r="E244"/>
      <c r="F244"/>
    </row>
    <row r="245" spans="5:6" ht="12.75">
      <c r="E245"/>
      <c r="F245"/>
    </row>
    <row r="246" spans="5:6" ht="12.75">
      <c r="E246"/>
      <c r="F246"/>
    </row>
    <row r="247" spans="5:6" ht="12.75">
      <c r="E247"/>
      <c r="F247"/>
    </row>
    <row r="248" spans="5:6" ht="12.75">
      <c r="E248"/>
      <c r="F248"/>
    </row>
    <row r="249" spans="5:6" ht="12.75">
      <c r="E249"/>
      <c r="F249"/>
    </row>
    <row r="250" spans="5:6" ht="12.75">
      <c r="E250"/>
      <c r="F25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7:J115"/>
  <sheetViews>
    <sheetView tabSelected="1" workbookViewId="0" topLeftCell="A1">
      <selection activeCell="A1" sqref="A1:IV65536"/>
    </sheetView>
  </sheetViews>
  <sheetFormatPr defaultColWidth="11.00390625" defaultRowHeight="12.75"/>
  <cols>
    <col min="2" max="2" width="15.125" style="0" customWidth="1"/>
    <col min="3" max="3" width="10.875" style="0" customWidth="1"/>
    <col min="4" max="4" width="7.125" style="0" customWidth="1"/>
    <col min="5" max="5" width="24.25390625" style="0" customWidth="1"/>
    <col min="6" max="6" width="23.75390625" style="0" customWidth="1"/>
    <col min="7" max="7" width="22.75390625" style="0" customWidth="1"/>
    <col min="8" max="8" width="20.375" style="0" customWidth="1"/>
  </cols>
  <sheetData>
    <row r="7" spans="2:10" ht="13.5" thickBot="1">
      <c r="B7" s="14" t="s">
        <v>136</v>
      </c>
      <c r="C7" s="16" t="s">
        <v>139</v>
      </c>
      <c r="D7" s="17" t="s">
        <v>140</v>
      </c>
      <c r="E7" s="17" t="s">
        <v>141</v>
      </c>
      <c r="F7" s="17" t="s">
        <v>142</v>
      </c>
      <c r="G7" s="17" t="s">
        <v>150</v>
      </c>
      <c r="H7" s="72" t="s">
        <v>119</v>
      </c>
      <c r="I7" s="72" t="s">
        <v>120</v>
      </c>
      <c r="J7" s="72" t="s">
        <v>121</v>
      </c>
    </row>
    <row r="8" spans="2:10" ht="15">
      <c r="B8" s="21">
        <v>39154</v>
      </c>
      <c r="C8" s="41">
        <v>1</v>
      </c>
      <c r="D8" s="37">
        <v>24</v>
      </c>
      <c r="E8" s="37" t="s">
        <v>159</v>
      </c>
      <c r="F8" s="37">
        <v>1</v>
      </c>
      <c r="G8" s="37">
        <v>0.116701584030512</v>
      </c>
      <c r="H8" s="73">
        <v>0.07218539125</v>
      </c>
      <c r="I8" s="74">
        <f>G8/H8</f>
        <v>1.61669254692184</v>
      </c>
      <c r="J8">
        <f>H8*1000</f>
        <v>72.18539125</v>
      </c>
    </row>
    <row r="9" spans="2:10" ht="15">
      <c r="B9" s="21">
        <v>39154</v>
      </c>
      <c r="C9" s="41">
        <v>1</v>
      </c>
      <c r="D9" s="37">
        <v>24</v>
      </c>
      <c r="E9" s="37" t="s">
        <v>159</v>
      </c>
      <c r="F9" s="37">
        <v>1</v>
      </c>
      <c r="G9" s="37">
        <v>0.07427440491173788</v>
      </c>
      <c r="H9" s="73">
        <v>0.07218539125000001</v>
      </c>
      <c r="I9" s="74">
        <f aca="true" t="shared" si="0" ref="I9:I71">G9/H9</f>
        <v>1.0289395627780555</v>
      </c>
      <c r="J9">
        <f aca="true" t="shared" si="1" ref="J9:J71">H9*1000</f>
        <v>72.18539125000001</v>
      </c>
    </row>
    <row r="10" spans="2:10" ht="15">
      <c r="B10" s="21">
        <v>39154</v>
      </c>
      <c r="C10" s="41">
        <v>7</v>
      </c>
      <c r="D10" s="37">
        <v>24</v>
      </c>
      <c r="E10" s="37" t="s">
        <v>159</v>
      </c>
      <c r="F10" s="37">
        <v>1</v>
      </c>
      <c r="G10" s="37">
        <v>0.14128283403051178</v>
      </c>
      <c r="H10" s="73">
        <v>0.07218539125000001</v>
      </c>
      <c r="I10" s="74">
        <f t="shared" si="0"/>
        <v>1.9572219750282474</v>
      </c>
      <c r="J10">
        <f t="shared" si="1"/>
        <v>72.18539125000001</v>
      </c>
    </row>
    <row r="11" spans="2:10" ht="15">
      <c r="B11" s="21">
        <v>39154</v>
      </c>
      <c r="C11" s="41">
        <v>7</v>
      </c>
      <c r="D11" s="37">
        <v>24</v>
      </c>
      <c r="E11" s="37" t="s">
        <v>159</v>
      </c>
      <c r="F11" s="37">
        <v>1</v>
      </c>
      <c r="G11" s="37">
        <v>0.15909950069717843</v>
      </c>
      <c r="H11" s="73">
        <v>0.07218539125000001</v>
      </c>
      <c r="I11" s="74">
        <f t="shared" si="0"/>
        <v>2.2040401519217148</v>
      </c>
      <c r="J11">
        <f t="shared" si="1"/>
        <v>72.18539125000001</v>
      </c>
    </row>
    <row r="12" spans="2:10" ht="15">
      <c r="B12" s="29">
        <v>39155</v>
      </c>
      <c r="C12" s="75">
        <v>1</v>
      </c>
      <c r="D12" s="76">
        <v>24</v>
      </c>
      <c r="E12" s="76" t="s">
        <v>159</v>
      </c>
      <c r="F12" s="76">
        <v>2</v>
      </c>
      <c r="G12" s="76">
        <v>0.114995129318476</v>
      </c>
      <c r="H12" s="77">
        <v>0.06864299750000002</v>
      </c>
      <c r="I12" s="74">
        <f t="shared" si="0"/>
        <v>1.6752638070398362</v>
      </c>
      <c r="J12">
        <f t="shared" si="1"/>
        <v>68.64299750000002</v>
      </c>
    </row>
    <row r="13" spans="2:10" ht="15">
      <c r="B13" s="29">
        <v>39155</v>
      </c>
      <c r="C13" s="75">
        <v>1</v>
      </c>
      <c r="D13" s="76">
        <v>24</v>
      </c>
      <c r="E13" s="76" t="s">
        <v>159</v>
      </c>
      <c r="F13" s="76">
        <v>2</v>
      </c>
      <c r="G13" s="76">
        <v>0.11939749704846873</v>
      </c>
      <c r="H13" s="77">
        <v>0.06864299750000002</v>
      </c>
      <c r="I13" s="74">
        <f t="shared" si="0"/>
        <v>1.7393980653083905</v>
      </c>
      <c r="J13">
        <f t="shared" si="1"/>
        <v>68.64299750000002</v>
      </c>
    </row>
    <row r="14" spans="2:10" ht="15">
      <c r="B14" s="29">
        <v>39155</v>
      </c>
      <c r="C14" s="75">
        <v>7</v>
      </c>
      <c r="D14" s="76">
        <v>24</v>
      </c>
      <c r="E14" s="76" t="s">
        <v>159</v>
      </c>
      <c r="F14" s="76">
        <v>2</v>
      </c>
      <c r="G14" s="76">
        <v>0.1314924231277118</v>
      </c>
      <c r="H14" s="77">
        <v>0.06864299750000002</v>
      </c>
      <c r="I14" s="74">
        <f t="shared" si="0"/>
        <v>1.9155985011830488</v>
      </c>
      <c r="J14">
        <f t="shared" si="1"/>
        <v>68.64299750000002</v>
      </c>
    </row>
    <row r="15" spans="2:10" ht="15">
      <c r="B15" s="29">
        <v>39155</v>
      </c>
      <c r="C15" s="75">
        <v>7</v>
      </c>
      <c r="D15" s="76">
        <v>24</v>
      </c>
      <c r="E15" s="76" t="s">
        <v>159</v>
      </c>
      <c r="F15" s="76">
        <v>2</v>
      </c>
      <c r="G15" s="76">
        <v>0.1352379933031503</v>
      </c>
      <c r="H15" s="77">
        <v>0.06864299750000002</v>
      </c>
      <c r="I15" s="74">
        <f t="shared" si="0"/>
        <v>1.970164448356881</v>
      </c>
      <c r="J15">
        <f t="shared" si="1"/>
        <v>68.64299750000002</v>
      </c>
    </row>
    <row r="16" spans="2:10" ht="15">
      <c r="B16" s="21">
        <v>39157</v>
      </c>
      <c r="C16" s="41">
        <v>1</v>
      </c>
      <c r="D16" s="37">
        <v>24</v>
      </c>
      <c r="E16" s="37" t="s">
        <v>159</v>
      </c>
      <c r="F16" s="37">
        <v>4</v>
      </c>
      <c r="G16" s="37">
        <v>0.11433664131106981</v>
      </c>
      <c r="H16" s="77">
        <v>0.06571086812500003</v>
      </c>
      <c r="I16" s="74">
        <f t="shared" si="0"/>
        <v>1.7399959028629826</v>
      </c>
      <c r="J16">
        <f t="shared" si="1"/>
        <v>65.71086812500003</v>
      </c>
    </row>
    <row r="17" spans="2:10" ht="15">
      <c r="B17" s="21">
        <v>39157</v>
      </c>
      <c r="C17" s="41">
        <v>1</v>
      </c>
      <c r="D17" s="37">
        <v>24</v>
      </c>
      <c r="E17" s="37" t="s">
        <v>159</v>
      </c>
      <c r="F17" s="37">
        <v>4</v>
      </c>
      <c r="G17" s="37">
        <v>0.09961545037255852</v>
      </c>
      <c r="H17" s="77">
        <v>0.06571086812500003</v>
      </c>
      <c r="I17" s="74">
        <f t="shared" si="0"/>
        <v>1.5159661288154451</v>
      </c>
      <c r="J17">
        <f t="shared" si="1"/>
        <v>65.71086812500003</v>
      </c>
    </row>
    <row r="18" spans="2:10" ht="15">
      <c r="B18" s="21">
        <v>39157</v>
      </c>
      <c r="C18" s="41">
        <v>7</v>
      </c>
      <c r="D18" s="37">
        <v>24</v>
      </c>
      <c r="E18" s="37" t="s">
        <v>159</v>
      </c>
      <c r="F18" s="37">
        <v>4</v>
      </c>
      <c r="G18" s="37">
        <v>0.1010148031233676</v>
      </c>
      <c r="H18" s="77">
        <v>0.06571086812500003</v>
      </c>
      <c r="I18" s="74">
        <f t="shared" si="0"/>
        <v>1.5372617347135002</v>
      </c>
      <c r="J18">
        <f t="shared" si="1"/>
        <v>65.71086812500003</v>
      </c>
    </row>
    <row r="19" spans="2:10" ht="15">
      <c r="B19" s="21">
        <v>39157</v>
      </c>
      <c r="C19" s="41">
        <v>7</v>
      </c>
      <c r="D19" s="37">
        <v>24</v>
      </c>
      <c r="E19" s="37" t="s">
        <v>159</v>
      </c>
      <c r="F19" s="37">
        <v>4</v>
      </c>
      <c r="G19" s="37">
        <v>0.11680749845392698</v>
      </c>
      <c r="H19" s="77">
        <v>0.06571086812500003</v>
      </c>
      <c r="I19" s="74">
        <f t="shared" si="0"/>
        <v>1.77759785842012</v>
      </c>
      <c r="J19">
        <f t="shared" si="1"/>
        <v>65.71086812500003</v>
      </c>
    </row>
    <row r="20" spans="2:10" ht="15">
      <c r="B20" s="29">
        <v>39158</v>
      </c>
      <c r="C20" s="75">
        <v>1</v>
      </c>
      <c r="D20" s="76">
        <v>24</v>
      </c>
      <c r="E20" s="76" t="s">
        <v>159</v>
      </c>
      <c r="F20" s="76">
        <v>5</v>
      </c>
      <c r="G20" s="76">
        <v>0.11484891820401517</v>
      </c>
      <c r="H20" s="77">
        <v>0.05659006875</v>
      </c>
      <c r="I20" s="74">
        <f t="shared" si="0"/>
        <v>2.0294889322610192</v>
      </c>
      <c r="J20">
        <f t="shared" si="1"/>
        <v>56.59006875</v>
      </c>
    </row>
    <row r="21" spans="2:10" ht="15">
      <c r="B21" s="29">
        <v>39158</v>
      </c>
      <c r="C21" s="75">
        <v>1</v>
      </c>
      <c r="D21" s="76">
        <v>24</v>
      </c>
      <c r="E21" s="76" t="s">
        <v>159</v>
      </c>
      <c r="F21" s="76">
        <v>5</v>
      </c>
      <c r="G21" s="76">
        <v>0.10795617830502525</v>
      </c>
      <c r="H21" s="77">
        <v>0.05659006875</v>
      </c>
      <c r="I21" s="74">
        <f t="shared" si="0"/>
        <v>1.9076877036843192</v>
      </c>
      <c r="J21">
        <f t="shared" si="1"/>
        <v>56.59006875</v>
      </c>
    </row>
    <row r="22" spans="2:10" ht="15">
      <c r="B22" s="29">
        <v>39158</v>
      </c>
      <c r="C22" s="75">
        <v>7</v>
      </c>
      <c r="D22" s="76">
        <v>24</v>
      </c>
      <c r="E22" s="76" t="s">
        <v>159</v>
      </c>
      <c r="F22" s="76">
        <v>5</v>
      </c>
      <c r="G22" s="76">
        <v>0.11415827931512638</v>
      </c>
      <c r="H22" s="77">
        <v>0.05659006875</v>
      </c>
      <c r="I22" s="74">
        <f t="shared" si="0"/>
        <v>2.0172846903481876</v>
      </c>
      <c r="J22">
        <f t="shared" si="1"/>
        <v>56.59006875</v>
      </c>
    </row>
    <row r="23" spans="2:10" ht="15">
      <c r="B23" s="29">
        <v>39158</v>
      </c>
      <c r="C23" s="75">
        <v>7</v>
      </c>
      <c r="D23" s="76">
        <v>24</v>
      </c>
      <c r="E23" s="76" t="s">
        <v>159</v>
      </c>
      <c r="F23" s="76">
        <v>5</v>
      </c>
      <c r="G23" s="76">
        <v>0.09299046232166232</v>
      </c>
      <c r="H23" s="77">
        <v>0.05659006875</v>
      </c>
      <c r="I23" s="74">
        <f t="shared" si="0"/>
        <v>1.6432293576540729</v>
      </c>
      <c r="J23">
        <f t="shared" si="1"/>
        <v>56.59006875</v>
      </c>
    </row>
    <row r="24" spans="2:10" ht="15">
      <c r="B24" s="21">
        <v>39154</v>
      </c>
      <c r="C24" s="41">
        <v>2</v>
      </c>
      <c r="D24" s="37">
        <v>24</v>
      </c>
      <c r="E24" s="37" t="s">
        <v>163</v>
      </c>
      <c r="F24" s="37">
        <v>1</v>
      </c>
      <c r="G24" s="37">
        <v>0.12133227223275901</v>
      </c>
      <c r="H24" s="78">
        <v>0.0700659575</v>
      </c>
      <c r="I24" s="74">
        <f t="shared" si="0"/>
        <v>1.7316864931555245</v>
      </c>
      <c r="J24">
        <f t="shared" si="1"/>
        <v>70.0659575</v>
      </c>
    </row>
    <row r="25" spans="2:10" ht="15">
      <c r="B25" s="21">
        <v>39154</v>
      </c>
      <c r="C25" s="41">
        <v>2</v>
      </c>
      <c r="D25" s="37">
        <v>24</v>
      </c>
      <c r="E25" s="37" t="s">
        <v>163</v>
      </c>
      <c r="F25" s="37">
        <v>1</v>
      </c>
      <c r="G25" s="37">
        <v>0.1264606118082896</v>
      </c>
      <c r="H25" s="78">
        <v>0.0700659575</v>
      </c>
      <c r="I25" s="74">
        <f t="shared" si="0"/>
        <v>1.8048795209612258</v>
      </c>
      <c r="J25">
        <f t="shared" si="1"/>
        <v>70.0659575</v>
      </c>
    </row>
    <row r="26" spans="2:10" ht="15">
      <c r="B26" s="21">
        <v>39154</v>
      </c>
      <c r="C26" s="41">
        <v>5</v>
      </c>
      <c r="D26" s="37">
        <v>24</v>
      </c>
      <c r="E26" s="37" t="s">
        <v>163</v>
      </c>
      <c r="F26" s="37">
        <v>1</v>
      </c>
      <c r="G26" s="37">
        <v>0.14029950069717853</v>
      </c>
      <c r="H26" s="78">
        <v>0.0700659575</v>
      </c>
      <c r="I26" s="74">
        <f t="shared" si="0"/>
        <v>2.002391827688625</v>
      </c>
      <c r="J26">
        <f t="shared" si="1"/>
        <v>70.0659575</v>
      </c>
    </row>
    <row r="27" spans="2:10" ht="15">
      <c r="B27" s="21">
        <v>39154</v>
      </c>
      <c r="C27" s="41">
        <v>5</v>
      </c>
      <c r="D27" s="37">
        <v>24</v>
      </c>
      <c r="E27" s="37" t="s">
        <v>163</v>
      </c>
      <c r="F27" s="37">
        <v>1</v>
      </c>
      <c r="G27" s="37">
        <v>0.13284950069717846</v>
      </c>
      <c r="H27" s="78">
        <v>0.0700659575</v>
      </c>
      <c r="I27" s="74">
        <f t="shared" si="0"/>
        <v>1.8960634441794144</v>
      </c>
      <c r="J27">
        <f t="shared" si="1"/>
        <v>70.0659575</v>
      </c>
    </row>
    <row r="28" spans="2:10" ht="15">
      <c r="B28" s="29">
        <v>39155</v>
      </c>
      <c r="C28" s="75">
        <v>2</v>
      </c>
      <c r="D28" s="76">
        <v>24</v>
      </c>
      <c r="E28" s="76" t="s">
        <v>163</v>
      </c>
      <c r="F28" s="76">
        <v>2</v>
      </c>
      <c r="G28" s="76">
        <v>0.09224367512133208</v>
      </c>
      <c r="H28" s="77">
        <v>0.07477310958333337</v>
      </c>
      <c r="I28" s="74">
        <f t="shared" si="0"/>
        <v>1.2336477061787574</v>
      </c>
      <c r="J28">
        <f t="shared" si="1"/>
        <v>74.77310958333337</v>
      </c>
    </row>
    <row r="29" spans="2:10" ht="15">
      <c r="B29" s="29">
        <v>39155</v>
      </c>
      <c r="C29" s="75">
        <v>2</v>
      </c>
      <c r="D29" s="76">
        <v>24</v>
      </c>
      <c r="E29" s="76" t="s">
        <v>163</v>
      </c>
      <c r="F29" s="76">
        <v>2</v>
      </c>
      <c r="G29" s="76">
        <v>0.10190715996981692</v>
      </c>
      <c r="H29" s="77">
        <v>0.07477310958333337</v>
      </c>
      <c r="I29" s="74">
        <f t="shared" si="0"/>
        <v>1.3628851406299092</v>
      </c>
      <c r="J29">
        <f t="shared" si="1"/>
        <v>74.77310958333337</v>
      </c>
    </row>
    <row r="30" spans="2:10" ht="15">
      <c r="B30" s="29">
        <v>39155</v>
      </c>
      <c r="C30" s="75">
        <v>5</v>
      </c>
      <c r="D30" s="76">
        <v>24</v>
      </c>
      <c r="E30" s="76" t="s">
        <v>163</v>
      </c>
      <c r="F30" s="76">
        <v>2</v>
      </c>
      <c r="G30" s="76">
        <v>0.13310965081230783</v>
      </c>
      <c r="H30" s="77">
        <v>0.07477310958333337</v>
      </c>
      <c r="I30" s="74">
        <f t="shared" si="0"/>
        <v>1.780180756879709</v>
      </c>
      <c r="J30">
        <f t="shared" si="1"/>
        <v>74.77310958333337</v>
      </c>
    </row>
    <row r="31" spans="2:10" ht="15">
      <c r="B31" s="29">
        <v>39155</v>
      </c>
      <c r="C31" s="75">
        <v>5</v>
      </c>
      <c r="D31" s="76">
        <v>24</v>
      </c>
      <c r="E31" s="76" t="s">
        <v>163</v>
      </c>
      <c r="F31" s="76">
        <v>2</v>
      </c>
      <c r="G31" s="76">
        <v>0.13538328900207497</v>
      </c>
      <c r="H31" s="77">
        <v>0.07477310958333337</v>
      </c>
      <c r="I31" s="74">
        <f t="shared" si="0"/>
        <v>1.81058792066408</v>
      </c>
      <c r="J31">
        <f t="shared" si="1"/>
        <v>74.77310958333337</v>
      </c>
    </row>
    <row r="32" spans="2:10" ht="15">
      <c r="B32" s="21">
        <v>39157</v>
      </c>
      <c r="C32" s="41">
        <v>2</v>
      </c>
      <c r="D32" s="37">
        <v>24</v>
      </c>
      <c r="E32" s="37" t="s">
        <v>163</v>
      </c>
      <c r="F32" s="37">
        <v>4</v>
      </c>
      <c r="G32" s="37">
        <v>0.13163264131106983</v>
      </c>
      <c r="H32" s="77">
        <v>0.06053508999999998</v>
      </c>
      <c r="I32" s="74">
        <f t="shared" si="0"/>
        <v>2.174484936110112</v>
      </c>
      <c r="J32">
        <f t="shared" si="1"/>
        <v>60.535089999999975</v>
      </c>
    </row>
    <row r="33" spans="2:10" ht="15">
      <c r="B33" s="21">
        <v>39157</v>
      </c>
      <c r="C33" s="41">
        <v>2</v>
      </c>
      <c r="D33" s="37">
        <v>24</v>
      </c>
      <c r="E33" s="37" t="s">
        <v>163</v>
      </c>
      <c r="F33" s="37">
        <v>4</v>
      </c>
      <c r="G33" s="37">
        <v>0.12954912975991478</v>
      </c>
      <c r="H33" s="77">
        <v>0.06053508999999998</v>
      </c>
      <c r="I33" s="74">
        <f t="shared" si="0"/>
        <v>2.1400666912350315</v>
      </c>
      <c r="J33">
        <f t="shared" si="1"/>
        <v>60.535089999999975</v>
      </c>
    </row>
    <row r="34" spans="2:10" ht="15">
      <c r="B34" s="21">
        <v>39157</v>
      </c>
      <c r="C34" s="41">
        <v>5</v>
      </c>
      <c r="D34" s="37">
        <v>24</v>
      </c>
      <c r="E34" s="37" t="s">
        <v>163</v>
      </c>
      <c r="F34" s="37">
        <v>4</v>
      </c>
      <c r="G34" s="37">
        <v>0.10772346484048162</v>
      </c>
      <c r="H34" s="77">
        <v>0.06053508999999998</v>
      </c>
      <c r="I34" s="74">
        <f t="shared" si="0"/>
        <v>1.7795210156701122</v>
      </c>
      <c r="J34">
        <f t="shared" si="1"/>
        <v>60.535089999999975</v>
      </c>
    </row>
    <row r="35" spans="2:10" ht="15">
      <c r="B35" s="21">
        <v>39157</v>
      </c>
      <c r="C35" s="41">
        <v>5</v>
      </c>
      <c r="D35" s="37">
        <v>24</v>
      </c>
      <c r="E35" s="37" t="s">
        <v>163</v>
      </c>
      <c r="F35" s="37">
        <v>4</v>
      </c>
      <c r="G35" s="37">
        <v>0.10690823105465963</v>
      </c>
      <c r="H35" s="77">
        <v>0.06053508999999998</v>
      </c>
      <c r="I35" s="74">
        <f t="shared" si="0"/>
        <v>1.7660538879955356</v>
      </c>
      <c r="J35">
        <f t="shared" si="1"/>
        <v>60.535089999999975</v>
      </c>
    </row>
    <row r="36" spans="2:10" ht="15">
      <c r="B36" s="29">
        <v>39158</v>
      </c>
      <c r="C36" s="75">
        <v>2</v>
      </c>
      <c r="D36" s="76">
        <v>24</v>
      </c>
      <c r="E36" s="76" t="s">
        <v>163</v>
      </c>
      <c r="F36" s="76">
        <v>5</v>
      </c>
      <c r="G36" s="76">
        <v>0.10453987667486224</v>
      </c>
      <c r="H36" s="77">
        <v>0.056334718124999995</v>
      </c>
      <c r="I36" s="74">
        <f t="shared" si="0"/>
        <v>1.8556918389633328</v>
      </c>
      <c r="J36">
        <f t="shared" si="1"/>
        <v>56.334718124999995</v>
      </c>
    </row>
    <row r="37" spans="2:10" ht="15">
      <c r="B37" s="29">
        <v>39158</v>
      </c>
      <c r="C37" s="75">
        <v>2</v>
      </c>
      <c r="D37" s="76">
        <v>24</v>
      </c>
      <c r="E37" s="76" t="s">
        <v>163</v>
      </c>
      <c r="F37" s="76">
        <v>5</v>
      </c>
      <c r="G37" s="76">
        <v>0.11136039696218515</v>
      </c>
      <c r="H37" s="77">
        <v>0.056334718124999995</v>
      </c>
      <c r="I37" s="74">
        <f t="shared" si="0"/>
        <v>1.9767631874023006</v>
      </c>
      <c r="J37">
        <f t="shared" si="1"/>
        <v>56.334718124999995</v>
      </c>
    </row>
    <row r="38" spans="2:10" ht="15">
      <c r="B38" s="29">
        <v>39158</v>
      </c>
      <c r="C38" s="75">
        <v>5</v>
      </c>
      <c r="D38" s="76">
        <v>24</v>
      </c>
      <c r="E38" s="76" t="s">
        <v>163</v>
      </c>
      <c r="F38" s="76">
        <v>5</v>
      </c>
      <c r="G38" s="76">
        <v>0.11343761264845967</v>
      </c>
      <c r="H38" s="77">
        <v>0.056334718124999995</v>
      </c>
      <c r="I38" s="74">
        <f t="shared" si="0"/>
        <v>2.0136359322284205</v>
      </c>
      <c r="J38">
        <f t="shared" si="1"/>
        <v>56.334718124999995</v>
      </c>
    </row>
    <row r="39" spans="2:10" ht="15">
      <c r="B39" s="29">
        <v>39158</v>
      </c>
      <c r="C39" s="75">
        <v>5</v>
      </c>
      <c r="D39" s="76">
        <v>24</v>
      </c>
      <c r="E39" s="76" t="s">
        <v>163</v>
      </c>
      <c r="F39" s="76">
        <v>5</v>
      </c>
      <c r="G39" s="76">
        <v>0.11343761264845967</v>
      </c>
      <c r="H39" s="77">
        <v>0.056334718124999995</v>
      </c>
      <c r="I39" s="74">
        <f t="shared" si="0"/>
        <v>2.0136359322284205</v>
      </c>
      <c r="J39">
        <f t="shared" si="1"/>
        <v>56.334718124999995</v>
      </c>
    </row>
    <row r="40" spans="2:10" ht="15">
      <c r="B40" s="21">
        <v>39154</v>
      </c>
      <c r="C40" s="41">
        <v>4</v>
      </c>
      <c r="D40" s="37">
        <v>30.5</v>
      </c>
      <c r="E40" s="37" t="s">
        <v>159</v>
      </c>
      <c r="F40" s="37">
        <v>1</v>
      </c>
      <c r="G40" s="37">
        <v>0.21624094359626803</v>
      </c>
      <c r="H40" s="78">
        <v>0.075599068125</v>
      </c>
      <c r="I40" s="74">
        <f t="shared" si="0"/>
        <v>2.860365199723393</v>
      </c>
      <c r="J40">
        <f t="shared" si="1"/>
        <v>75.599068125</v>
      </c>
    </row>
    <row r="41" spans="2:10" ht="15">
      <c r="B41" s="21">
        <v>39154</v>
      </c>
      <c r="C41" s="41">
        <v>4</v>
      </c>
      <c r="D41" s="37">
        <v>30.5</v>
      </c>
      <c r="E41" s="37" t="s">
        <v>159</v>
      </c>
      <c r="F41" s="37">
        <v>1</v>
      </c>
      <c r="G41" s="37">
        <v>0.2226073799106312</v>
      </c>
      <c r="H41" s="78">
        <v>0.075599068125</v>
      </c>
      <c r="I41" s="74">
        <f t="shared" si="0"/>
        <v>2.944578358327895</v>
      </c>
      <c r="J41">
        <f t="shared" si="1"/>
        <v>75.599068125</v>
      </c>
    </row>
    <row r="42" spans="2:10" ht="15">
      <c r="B42" s="21">
        <v>39154</v>
      </c>
      <c r="C42" s="41">
        <v>8</v>
      </c>
      <c r="D42" s="37">
        <v>30.5</v>
      </c>
      <c r="E42" s="37" t="s">
        <v>153</v>
      </c>
      <c r="F42" s="37">
        <v>1</v>
      </c>
      <c r="G42" s="37">
        <v>0.18603983248515693</v>
      </c>
      <c r="H42" s="78">
        <v>0.075599068125</v>
      </c>
      <c r="I42" s="74">
        <f t="shared" si="0"/>
        <v>2.4608746787400553</v>
      </c>
      <c r="J42">
        <f t="shared" si="1"/>
        <v>75.599068125</v>
      </c>
    </row>
    <row r="43" spans="2:10" ht="15">
      <c r="B43" s="21">
        <v>39154</v>
      </c>
      <c r="C43" s="41">
        <v>8</v>
      </c>
      <c r="D43" s="37">
        <v>30.5</v>
      </c>
      <c r="E43" s="37" t="s">
        <v>153</v>
      </c>
      <c r="F43" s="37">
        <v>1</v>
      </c>
      <c r="G43" s="37">
        <v>0.19543418732386655</v>
      </c>
      <c r="H43" s="78">
        <v>0.075599068125</v>
      </c>
      <c r="I43" s="74">
        <f t="shared" si="0"/>
        <v>2.5851401633777287</v>
      </c>
      <c r="J43">
        <f t="shared" si="1"/>
        <v>75.599068125</v>
      </c>
    </row>
    <row r="44" spans="2:10" ht="15">
      <c r="B44" s="29">
        <v>39155</v>
      </c>
      <c r="C44" s="75">
        <v>4</v>
      </c>
      <c r="D44" s="76">
        <v>30.5</v>
      </c>
      <c r="E44" s="76" t="s">
        <v>159</v>
      </c>
      <c r="F44" s="76">
        <v>2</v>
      </c>
      <c r="G44" s="76">
        <v>0.1791782174036281</v>
      </c>
      <c r="H44" s="77">
        <v>0.07030311749999996</v>
      </c>
      <c r="I44" s="74">
        <f t="shared" si="0"/>
        <v>2.5486525174879793</v>
      </c>
      <c r="J44">
        <f t="shared" si="1"/>
        <v>70.30311749999996</v>
      </c>
    </row>
    <row r="45" spans="2:10" ht="15">
      <c r="B45" s="29">
        <v>39155</v>
      </c>
      <c r="C45" s="75">
        <v>4</v>
      </c>
      <c r="D45" s="76">
        <v>30.5</v>
      </c>
      <c r="E45" s="76" t="s">
        <v>159</v>
      </c>
      <c r="F45" s="76">
        <v>2</v>
      </c>
      <c r="G45" s="76">
        <v>0.15942962633833593</v>
      </c>
      <c r="H45" s="77">
        <v>0.07030311749999996</v>
      </c>
      <c r="I45" s="74">
        <f t="shared" si="0"/>
        <v>2.2677461826402796</v>
      </c>
      <c r="J45">
        <f t="shared" si="1"/>
        <v>70.30311749999996</v>
      </c>
    </row>
    <row r="46" spans="2:10" ht="15">
      <c r="B46" s="29">
        <v>39155</v>
      </c>
      <c r="C46" s="75">
        <v>8</v>
      </c>
      <c r="D46" s="76">
        <v>30.5</v>
      </c>
      <c r="E46" s="76" t="s">
        <v>153</v>
      </c>
      <c r="F46" s="76">
        <v>2</v>
      </c>
      <c r="G46" s="76">
        <v>0.150472210802968</v>
      </c>
      <c r="H46" s="77">
        <v>0.07030311749999996</v>
      </c>
      <c r="I46" s="74">
        <f t="shared" si="0"/>
        <v>2.1403348265881394</v>
      </c>
      <c r="J46">
        <f t="shared" si="1"/>
        <v>70.30311749999996</v>
      </c>
    </row>
    <row r="47" spans="2:10" ht="15">
      <c r="B47" s="29">
        <v>39155</v>
      </c>
      <c r="C47" s="75">
        <v>8</v>
      </c>
      <c r="D47" s="76">
        <v>30.5</v>
      </c>
      <c r="E47" s="76" t="s">
        <v>153</v>
      </c>
      <c r="F47" s="76">
        <v>2</v>
      </c>
      <c r="G47" s="76">
        <v>0.13798356996773067</v>
      </c>
      <c r="H47" s="77">
        <v>0.07030311749999996</v>
      </c>
      <c r="I47" s="74">
        <f t="shared" si="0"/>
        <v>1.9626948971036848</v>
      </c>
      <c r="J47">
        <f t="shared" si="1"/>
        <v>70.30311749999996</v>
      </c>
    </row>
    <row r="48" spans="2:10" ht="15">
      <c r="B48" s="21">
        <v>39157</v>
      </c>
      <c r="C48" s="41">
        <v>4</v>
      </c>
      <c r="D48" s="37">
        <v>30.5</v>
      </c>
      <c r="E48" s="37" t="s">
        <v>159</v>
      </c>
      <c r="F48" s="37">
        <v>4</v>
      </c>
      <c r="G48" s="37">
        <v>0.13433392945433298</v>
      </c>
      <c r="H48" s="77">
        <v>0.06554509499999998</v>
      </c>
      <c r="I48" s="74">
        <f t="shared" si="0"/>
        <v>2.0494886681350146</v>
      </c>
      <c r="J48">
        <f t="shared" si="1"/>
        <v>65.54509499999999</v>
      </c>
    </row>
    <row r="49" spans="2:10" ht="15">
      <c r="B49" s="21">
        <v>39157</v>
      </c>
      <c r="C49" s="41">
        <v>4</v>
      </c>
      <c r="D49" s="37">
        <v>30.5</v>
      </c>
      <c r="E49" s="37" t="s">
        <v>159</v>
      </c>
      <c r="F49" s="37">
        <v>4</v>
      </c>
      <c r="G49" s="37">
        <v>0.19012946322339622</v>
      </c>
      <c r="H49" s="77">
        <v>0.06554509499999998</v>
      </c>
      <c r="I49" s="74">
        <f t="shared" si="0"/>
        <v>2.900742812614678</v>
      </c>
      <c r="J49">
        <f t="shared" si="1"/>
        <v>65.54509499999999</v>
      </c>
    </row>
    <row r="50" spans="2:10" ht="15">
      <c r="B50" s="21">
        <v>39157</v>
      </c>
      <c r="C50" s="41">
        <v>8</v>
      </c>
      <c r="D50" s="37">
        <v>30.5</v>
      </c>
      <c r="E50" s="37" t="s">
        <v>153</v>
      </c>
      <c r="F50" s="37">
        <v>4</v>
      </c>
      <c r="G50" s="37">
        <v>0.14671658614948968</v>
      </c>
      <c r="H50" s="77">
        <v>0.06554509499999998</v>
      </c>
      <c r="I50" s="74">
        <f t="shared" si="0"/>
        <v>2.238406796869998</v>
      </c>
      <c r="J50">
        <f t="shared" si="1"/>
        <v>65.54509499999999</v>
      </c>
    </row>
    <row r="51" spans="2:10" ht="15">
      <c r="B51" s="21">
        <v>39157</v>
      </c>
      <c r="C51" s="41">
        <v>8</v>
      </c>
      <c r="D51" s="37">
        <v>30.5</v>
      </c>
      <c r="E51" s="37" t="s">
        <v>153</v>
      </c>
      <c r="F51" s="37">
        <v>4</v>
      </c>
      <c r="G51" s="37">
        <v>0.14965098687872985</v>
      </c>
      <c r="H51" s="77">
        <v>0.06554509499999998</v>
      </c>
      <c r="I51" s="74">
        <f t="shared" si="0"/>
        <v>2.2831759856131093</v>
      </c>
      <c r="J51">
        <f t="shared" si="1"/>
        <v>65.54509499999999</v>
      </c>
    </row>
    <row r="52" spans="2:10" ht="15">
      <c r="B52" s="29">
        <v>39158</v>
      </c>
      <c r="C52" s="75">
        <v>4</v>
      </c>
      <c r="D52" s="76">
        <v>30.5</v>
      </c>
      <c r="E52" s="76" t="s">
        <v>159</v>
      </c>
      <c r="F52" s="76">
        <v>5</v>
      </c>
      <c r="G52" s="76">
        <v>0.19876249072917002</v>
      </c>
      <c r="H52" s="77">
        <v>0.046101915</v>
      </c>
      <c r="I52" s="74">
        <f t="shared" si="0"/>
        <v>4.311371680095502</v>
      </c>
      <c r="J52">
        <f t="shared" si="1"/>
        <v>46.101915</v>
      </c>
    </row>
    <row r="53" spans="2:10" ht="15">
      <c r="B53" s="29">
        <v>39158</v>
      </c>
      <c r="C53" s="75">
        <v>4</v>
      </c>
      <c r="D53" s="76">
        <v>30.5</v>
      </c>
      <c r="E53" s="76" t="s">
        <v>159</v>
      </c>
      <c r="F53" s="76">
        <v>5</v>
      </c>
      <c r="G53" s="76">
        <v>0.16616868134974816</v>
      </c>
      <c r="H53" s="77">
        <v>0.046101915</v>
      </c>
      <c r="I53" s="74">
        <f t="shared" si="0"/>
        <v>3.604376984117648</v>
      </c>
      <c r="J53">
        <f t="shared" si="1"/>
        <v>46.101915</v>
      </c>
    </row>
    <row r="54" spans="2:10" ht="15">
      <c r="B54" s="29">
        <v>39158</v>
      </c>
      <c r="C54" s="75">
        <v>8</v>
      </c>
      <c r="D54" s="76">
        <v>30.5</v>
      </c>
      <c r="E54" s="76" t="s">
        <v>153</v>
      </c>
      <c r="F54" s="76">
        <v>5</v>
      </c>
      <c r="G54" s="76">
        <v>0.1486387979187125</v>
      </c>
      <c r="H54" s="77">
        <v>0.046101915</v>
      </c>
      <c r="I54" s="74">
        <f t="shared" si="0"/>
        <v>3.224135004342282</v>
      </c>
      <c r="J54">
        <f t="shared" si="1"/>
        <v>46.101915</v>
      </c>
    </row>
    <row r="55" spans="2:10" ht="15">
      <c r="B55" s="29">
        <v>39158</v>
      </c>
      <c r="C55" s="75">
        <v>8</v>
      </c>
      <c r="D55" s="76">
        <v>30.5</v>
      </c>
      <c r="E55" s="76" t="s">
        <v>153</v>
      </c>
      <c r="F55" s="76">
        <v>5</v>
      </c>
      <c r="G55" s="76">
        <v>0.15081066192072357</v>
      </c>
      <c r="H55" s="77">
        <v>0.046101915</v>
      </c>
      <c r="I55" s="74">
        <f t="shared" si="0"/>
        <v>3.271245064781443</v>
      </c>
      <c r="J55">
        <f t="shared" si="1"/>
        <v>46.101915</v>
      </c>
    </row>
    <row r="56" spans="2:10" ht="15">
      <c r="B56" s="21">
        <v>39154</v>
      </c>
      <c r="C56" s="41">
        <v>3</v>
      </c>
      <c r="D56" s="37">
        <v>30.5</v>
      </c>
      <c r="E56" s="37" t="s">
        <v>163</v>
      </c>
      <c r="F56" s="37">
        <v>1</v>
      </c>
      <c r="G56" s="37">
        <v>0.20064886905337065</v>
      </c>
      <c r="H56" s="78">
        <v>0.0698815796875</v>
      </c>
      <c r="I56" s="74">
        <f t="shared" si="0"/>
        <v>2.871269795998351</v>
      </c>
      <c r="J56">
        <f t="shared" si="1"/>
        <v>69.88157968750001</v>
      </c>
    </row>
    <row r="57" spans="2:10" ht="15">
      <c r="B57" s="21">
        <v>39154</v>
      </c>
      <c r="C57" s="41">
        <v>3</v>
      </c>
      <c r="D57" s="37">
        <v>30.5</v>
      </c>
      <c r="E57" s="37" t="s">
        <v>163</v>
      </c>
      <c r="F57" s="37">
        <v>1</v>
      </c>
      <c r="G57" s="37">
        <v>0.17993203462705784</v>
      </c>
      <c r="H57" s="78">
        <v>0.0698815796875</v>
      </c>
      <c r="I57" s="74">
        <f t="shared" si="0"/>
        <v>2.5748134978013812</v>
      </c>
      <c r="J57">
        <f t="shared" si="1"/>
        <v>69.88157968750001</v>
      </c>
    </row>
    <row r="58" spans="2:10" ht="15">
      <c r="B58" s="21">
        <v>39154</v>
      </c>
      <c r="C58" s="41">
        <v>6</v>
      </c>
      <c r="D58" s="37">
        <v>30.5</v>
      </c>
      <c r="E58" s="37" t="s">
        <v>156</v>
      </c>
      <c r="F58" s="37">
        <v>1</v>
      </c>
      <c r="G58" s="37">
        <v>0.21790788804071248</v>
      </c>
      <c r="H58" s="78">
        <v>0.0698815796875</v>
      </c>
      <c r="I58" s="74">
        <f t="shared" si="0"/>
        <v>3.1182450227250738</v>
      </c>
      <c r="J58">
        <f t="shared" si="1"/>
        <v>69.88157968750001</v>
      </c>
    </row>
    <row r="59" spans="2:10" ht="15">
      <c r="B59" s="21">
        <v>39154</v>
      </c>
      <c r="C59" s="41">
        <v>6</v>
      </c>
      <c r="D59" s="37">
        <v>30.5</v>
      </c>
      <c r="E59" s="37" t="s">
        <v>122</v>
      </c>
      <c r="F59" s="37">
        <v>1</v>
      </c>
      <c r="G59" s="37">
        <v>0.17058344645995652</v>
      </c>
      <c r="H59" s="78">
        <v>0.0698815796875</v>
      </c>
      <c r="I59" s="74">
        <f t="shared" si="0"/>
        <v>2.4410359242418425</v>
      </c>
      <c r="J59">
        <f t="shared" si="1"/>
        <v>69.88157968750001</v>
      </c>
    </row>
    <row r="60" spans="2:10" ht="15">
      <c r="B60" s="29">
        <v>39155</v>
      </c>
      <c r="C60" s="75">
        <v>3</v>
      </c>
      <c r="D60" s="76">
        <v>30.5</v>
      </c>
      <c r="E60" s="76" t="s">
        <v>163</v>
      </c>
      <c r="F60" s="76">
        <v>2</v>
      </c>
      <c r="G60" s="76">
        <v>0.1721557705951175</v>
      </c>
      <c r="H60" s="77">
        <v>0.07036981875</v>
      </c>
      <c r="I60" s="74">
        <f t="shared" si="0"/>
        <v>2.4464432856751888</v>
      </c>
      <c r="J60">
        <f t="shared" si="1"/>
        <v>70.36981875</v>
      </c>
    </row>
    <row r="61" spans="2:10" ht="15">
      <c r="B61" s="29">
        <v>39155</v>
      </c>
      <c r="C61" s="75">
        <v>3</v>
      </c>
      <c r="D61" s="76">
        <v>30.5</v>
      </c>
      <c r="E61" s="76" t="s">
        <v>163</v>
      </c>
      <c r="F61" s="76">
        <v>2</v>
      </c>
      <c r="G61" s="76">
        <v>0.14897710629251693</v>
      </c>
      <c r="H61" s="77">
        <v>0.07036981875</v>
      </c>
      <c r="I61" s="74">
        <f t="shared" si="0"/>
        <v>2.117059684660861</v>
      </c>
      <c r="J61">
        <f t="shared" si="1"/>
        <v>70.36981875</v>
      </c>
    </row>
    <row r="62" spans="2:10" ht="15">
      <c r="B62" s="29">
        <v>39155</v>
      </c>
      <c r="C62" s="75">
        <v>6</v>
      </c>
      <c r="D62" s="76">
        <v>30.5</v>
      </c>
      <c r="E62" s="76" t="s">
        <v>156</v>
      </c>
      <c r="F62" s="76">
        <v>2</v>
      </c>
      <c r="G62" s="76">
        <v>0.14942189437957315</v>
      </c>
      <c r="H62" s="77">
        <v>0.07036981875</v>
      </c>
      <c r="I62" s="74">
        <f t="shared" si="0"/>
        <v>2.1233804070239013</v>
      </c>
      <c r="J62">
        <f t="shared" si="1"/>
        <v>70.36981875</v>
      </c>
    </row>
    <row r="63" spans="2:10" ht="15">
      <c r="B63" s="29">
        <v>39155</v>
      </c>
      <c r="C63" s="75">
        <v>6</v>
      </c>
      <c r="D63" s="76">
        <v>30.5</v>
      </c>
      <c r="E63" s="76" t="s">
        <v>156</v>
      </c>
      <c r="F63" s="76">
        <v>2</v>
      </c>
      <c r="G63" s="76">
        <v>0.1339419211073318</v>
      </c>
      <c r="H63" s="77">
        <v>0.07036981875</v>
      </c>
      <c r="I63" s="74">
        <f t="shared" si="0"/>
        <v>1.903400115086012</v>
      </c>
      <c r="J63">
        <f t="shared" si="1"/>
        <v>70.36981875</v>
      </c>
    </row>
    <row r="64" spans="2:10" ht="15">
      <c r="B64" s="21">
        <v>39157</v>
      </c>
      <c r="C64" s="41">
        <v>3</v>
      </c>
      <c r="D64" s="37">
        <v>30.5</v>
      </c>
      <c r="E64" s="37" t="s">
        <v>163</v>
      </c>
      <c r="F64" s="37">
        <v>4</v>
      </c>
      <c r="G64" s="37">
        <v>0.17158113197600353</v>
      </c>
      <c r="H64" s="77">
        <v>0.0657222325</v>
      </c>
      <c r="I64" s="74">
        <f t="shared" si="0"/>
        <v>2.61070151529018</v>
      </c>
      <c r="J64">
        <f t="shared" si="1"/>
        <v>65.7222325</v>
      </c>
    </row>
    <row r="65" spans="2:10" ht="15">
      <c r="B65" s="21">
        <v>39157</v>
      </c>
      <c r="C65" s="41">
        <v>3</v>
      </c>
      <c r="D65" s="37">
        <v>30.5</v>
      </c>
      <c r="E65" s="37" t="s">
        <v>163</v>
      </c>
      <c r="F65" s="37">
        <v>4</v>
      </c>
      <c r="G65" s="37">
        <v>0.15613961728502077</v>
      </c>
      <c r="H65" s="77">
        <v>0.0657222325</v>
      </c>
      <c r="I65" s="74">
        <f t="shared" si="0"/>
        <v>2.375750356396076</v>
      </c>
      <c r="J65">
        <f t="shared" si="1"/>
        <v>65.7222325</v>
      </c>
    </row>
    <row r="66" spans="2:10" ht="15">
      <c r="B66" s="21">
        <v>39157</v>
      </c>
      <c r="C66" s="41">
        <v>6</v>
      </c>
      <c r="D66" s="37">
        <v>30.5</v>
      </c>
      <c r="E66" s="37" t="s">
        <v>156</v>
      </c>
      <c r="F66" s="37">
        <v>4</v>
      </c>
      <c r="G66" s="37">
        <v>0.1463505416547687</v>
      </c>
      <c r="H66" s="77">
        <v>0.0657222325</v>
      </c>
      <c r="I66" s="74">
        <f t="shared" si="0"/>
        <v>2.2268041739873747</v>
      </c>
      <c r="J66">
        <f t="shared" si="1"/>
        <v>65.7222325</v>
      </c>
    </row>
    <row r="67" spans="2:10" ht="15">
      <c r="B67" s="21">
        <v>39157</v>
      </c>
      <c r="C67" s="41">
        <v>6</v>
      </c>
      <c r="D67" s="37">
        <v>30.5</v>
      </c>
      <c r="E67" s="37" t="s">
        <v>156</v>
      </c>
      <c r="F67" s="37">
        <v>4</v>
      </c>
      <c r="G67" s="37">
        <v>0.1394981887135922</v>
      </c>
      <c r="H67" s="77">
        <v>0.0657222325</v>
      </c>
      <c r="I67" s="74">
        <f t="shared" si="0"/>
        <v>2.1225418463012833</v>
      </c>
      <c r="J67">
        <f t="shared" si="1"/>
        <v>65.7222325</v>
      </c>
    </row>
    <row r="68" spans="2:10" ht="15">
      <c r="B68" s="29">
        <v>39158</v>
      </c>
      <c r="C68" s="75">
        <v>3</v>
      </c>
      <c r="D68" s="76">
        <v>30.5</v>
      </c>
      <c r="E68" s="76" t="s">
        <v>163</v>
      </c>
      <c r="F68" s="76">
        <v>5</v>
      </c>
      <c r="G68" s="76">
        <v>0.17485539268995431</v>
      </c>
      <c r="H68" s="79">
        <v>0.0507596625</v>
      </c>
      <c r="I68" s="74">
        <f t="shared" si="0"/>
        <v>3.444770592987184</v>
      </c>
      <c r="J68">
        <f t="shared" si="1"/>
        <v>50.7596625</v>
      </c>
    </row>
    <row r="69" spans="2:10" ht="15">
      <c r="B69" s="29">
        <v>39158</v>
      </c>
      <c r="C69" s="75">
        <v>3</v>
      </c>
      <c r="D69" s="76">
        <v>30.5</v>
      </c>
      <c r="E69" s="76" t="s">
        <v>163</v>
      </c>
      <c r="F69" s="76">
        <v>5</v>
      </c>
      <c r="G69" s="76">
        <v>0.159788347382511</v>
      </c>
      <c r="H69" s="79">
        <v>0.0507596625</v>
      </c>
      <c r="I69" s="74">
        <f t="shared" si="0"/>
        <v>3.147939515604758</v>
      </c>
      <c r="J69">
        <f t="shared" si="1"/>
        <v>50.7596625</v>
      </c>
    </row>
    <row r="70" spans="2:10" ht="15">
      <c r="B70" s="29">
        <v>39158</v>
      </c>
      <c r="C70" s="75">
        <v>6</v>
      </c>
      <c r="D70" s="76">
        <v>30.5</v>
      </c>
      <c r="E70" s="76" t="s">
        <v>123</v>
      </c>
      <c r="F70" s="76">
        <v>5</v>
      </c>
      <c r="G70" s="76">
        <v>0.12102942972699135</v>
      </c>
      <c r="H70" s="79">
        <v>0.0507596625</v>
      </c>
      <c r="I70" s="74">
        <f t="shared" si="0"/>
        <v>2.3843623807977714</v>
      </c>
      <c r="J70">
        <f t="shared" si="1"/>
        <v>50.7596625</v>
      </c>
    </row>
    <row r="71" spans="2:10" ht="15">
      <c r="B71" s="29">
        <v>39158</v>
      </c>
      <c r="C71" s="75">
        <v>6</v>
      </c>
      <c r="D71" s="76">
        <v>30.5</v>
      </c>
      <c r="E71" s="76" t="s">
        <v>124</v>
      </c>
      <c r="F71" s="76">
        <v>5</v>
      </c>
      <c r="G71" s="76">
        <v>0.15561804628472556</v>
      </c>
      <c r="H71" s="79">
        <v>0.0507596625</v>
      </c>
      <c r="I71" s="74">
        <f t="shared" si="0"/>
        <v>3.0657817373140643</v>
      </c>
      <c r="J71">
        <f t="shared" si="1"/>
        <v>50.7596625</v>
      </c>
    </row>
    <row r="72" ht="15">
      <c r="I72" s="74"/>
    </row>
    <row r="73" ht="15">
      <c r="I73" s="74"/>
    </row>
    <row r="74" ht="15">
      <c r="I74" s="74"/>
    </row>
    <row r="75" ht="15">
      <c r="I75" s="74"/>
    </row>
    <row r="76" ht="15">
      <c r="I76" s="74"/>
    </row>
    <row r="77" ht="15">
      <c r="I77" s="74"/>
    </row>
    <row r="78" ht="15">
      <c r="I78" s="74"/>
    </row>
    <row r="79" ht="15">
      <c r="I79" s="74"/>
    </row>
    <row r="80" ht="15">
      <c r="I80" s="74"/>
    </row>
    <row r="81" ht="15">
      <c r="I81" s="74"/>
    </row>
    <row r="82" ht="15">
      <c r="I82" s="74"/>
    </row>
    <row r="83" ht="15">
      <c r="I83" s="74"/>
    </row>
    <row r="84" ht="15">
      <c r="I84" s="74"/>
    </row>
    <row r="85" ht="15">
      <c r="I85" s="74"/>
    </row>
    <row r="86" ht="15">
      <c r="I86" s="74"/>
    </row>
    <row r="87" ht="15">
      <c r="I87" s="74"/>
    </row>
    <row r="88" ht="15">
      <c r="I88" s="74"/>
    </row>
    <row r="89" ht="15">
      <c r="I89" s="74"/>
    </row>
    <row r="90" ht="15">
      <c r="I90" s="74"/>
    </row>
    <row r="91" ht="15">
      <c r="I91" s="74"/>
    </row>
    <row r="92" ht="15">
      <c r="I92" s="74"/>
    </row>
    <row r="93" ht="15">
      <c r="I93" s="74"/>
    </row>
    <row r="94" ht="15">
      <c r="I94" s="74"/>
    </row>
    <row r="95" ht="15">
      <c r="I95" s="74"/>
    </row>
    <row r="96" ht="15">
      <c r="I96" s="74"/>
    </row>
    <row r="97" spans="2:9" ht="15">
      <c r="B97" s="80"/>
      <c r="C97" s="81"/>
      <c r="D97" s="81"/>
      <c r="E97" s="93" t="s">
        <v>125</v>
      </c>
      <c r="F97" s="81"/>
      <c r="G97" s="82"/>
      <c r="I97" s="74"/>
    </row>
    <row r="98" spans="2:9" ht="15">
      <c r="B98" s="93" t="s">
        <v>142</v>
      </c>
      <c r="C98" s="93" t="s">
        <v>140</v>
      </c>
      <c r="D98" s="93" t="s">
        <v>141</v>
      </c>
      <c r="E98" s="80" t="s">
        <v>126</v>
      </c>
      <c r="F98" s="81" t="s">
        <v>127</v>
      </c>
      <c r="G98" s="82" t="s">
        <v>128</v>
      </c>
      <c r="H98" s="71" t="s">
        <v>129</v>
      </c>
      <c r="I98" s="74"/>
    </row>
    <row r="99" spans="2:9" ht="15">
      <c r="B99" s="80">
        <v>1</v>
      </c>
      <c r="C99" s="80">
        <v>24</v>
      </c>
      <c r="D99" s="80" t="s">
        <v>159</v>
      </c>
      <c r="E99" s="78">
        <v>1.7017235591624642</v>
      </c>
      <c r="F99" s="83">
        <v>0.5090743163510388</v>
      </c>
      <c r="G99" s="84">
        <v>4</v>
      </c>
      <c r="H99">
        <f>F99/SQRT(G99)</f>
        <v>0.2545371581755194</v>
      </c>
      <c r="I99" s="74"/>
    </row>
    <row r="100" spans="2:9" ht="15">
      <c r="B100" s="85"/>
      <c r="C100" s="85"/>
      <c r="D100" s="86" t="s">
        <v>163</v>
      </c>
      <c r="E100" s="77">
        <v>1.8587553214961976</v>
      </c>
      <c r="F100" s="87">
        <v>0.11700773613806881</v>
      </c>
      <c r="G100" s="88">
        <v>4</v>
      </c>
      <c r="H100">
        <f aca="true" t="shared" si="2" ref="H100:H114">F100/SQRT(G100)</f>
        <v>0.058503868069034404</v>
      </c>
      <c r="I100" s="74"/>
    </row>
    <row r="101" spans="2:9" ht="15">
      <c r="B101" s="85"/>
      <c r="C101" s="80">
        <v>30.5</v>
      </c>
      <c r="D101" s="80" t="s">
        <v>159</v>
      </c>
      <c r="E101" s="78">
        <v>2.712739600042268</v>
      </c>
      <c r="F101" s="83">
        <v>0.22749364998046967</v>
      </c>
      <c r="G101" s="84">
        <v>4</v>
      </c>
      <c r="H101">
        <f t="shared" si="2"/>
        <v>0.11374682499023483</v>
      </c>
      <c r="I101" s="74"/>
    </row>
    <row r="102" spans="2:9" ht="15">
      <c r="B102" s="85"/>
      <c r="C102" s="85"/>
      <c r="D102" s="86" t="s">
        <v>163</v>
      </c>
      <c r="E102" s="77">
        <v>2.7513410601916624</v>
      </c>
      <c r="F102" s="87">
        <v>0.3035636545411824</v>
      </c>
      <c r="G102" s="88">
        <v>4</v>
      </c>
      <c r="H102">
        <f t="shared" si="2"/>
        <v>0.1517818272705912</v>
      </c>
      <c r="I102" s="74"/>
    </row>
    <row r="103" spans="2:9" ht="15">
      <c r="B103" s="80">
        <v>2</v>
      </c>
      <c r="C103" s="80">
        <v>24</v>
      </c>
      <c r="D103" s="80" t="s">
        <v>159</v>
      </c>
      <c r="E103" s="78">
        <v>1.825106205472039</v>
      </c>
      <c r="F103" s="83">
        <v>0.14027280452759763</v>
      </c>
      <c r="G103" s="84">
        <v>4</v>
      </c>
      <c r="H103">
        <f t="shared" si="2"/>
        <v>0.07013640226379882</v>
      </c>
      <c r="I103" s="74"/>
    </row>
    <row r="104" spans="2:9" ht="15">
      <c r="B104" s="85"/>
      <c r="C104" s="85"/>
      <c r="D104" s="86" t="s">
        <v>163</v>
      </c>
      <c r="E104" s="77">
        <v>1.5468253810881138</v>
      </c>
      <c r="F104" s="87">
        <v>0.2920842782576362</v>
      </c>
      <c r="G104" s="88">
        <v>4</v>
      </c>
      <c r="H104">
        <f t="shared" si="2"/>
        <v>0.1460421391288181</v>
      </c>
      <c r="I104" s="74"/>
    </row>
    <row r="105" spans="2:9" ht="15">
      <c r="B105" s="85"/>
      <c r="C105" s="80">
        <v>30.5</v>
      </c>
      <c r="D105" s="80" t="s">
        <v>159</v>
      </c>
      <c r="E105" s="78">
        <v>2.2298571059550207</v>
      </c>
      <c r="F105" s="83">
        <v>0.24661439596253504</v>
      </c>
      <c r="G105" s="84">
        <v>4</v>
      </c>
      <c r="H105">
        <f t="shared" si="2"/>
        <v>0.12330719798126752</v>
      </c>
      <c r="I105" s="74"/>
    </row>
    <row r="106" spans="2:9" ht="15">
      <c r="B106" s="85"/>
      <c r="C106" s="85"/>
      <c r="D106" s="86" t="s">
        <v>163</v>
      </c>
      <c r="E106" s="77">
        <v>2.1475708731114906</v>
      </c>
      <c r="F106" s="87">
        <v>0.22394953995382647</v>
      </c>
      <c r="G106" s="88">
        <v>4</v>
      </c>
      <c r="H106">
        <f t="shared" si="2"/>
        <v>0.11197476997691323</v>
      </c>
      <c r="I106" s="74"/>
    </row>
    <row r="107" spans="2:9" ht="15">
      <c r="B107" s="80">
        <v>4</v>
      </c>
      <c r="C107" s="80">
        <v>24</v>
      </c>
      <c r="D107" s="80" t="s">
        <v>159</v>
      </c>
      <c r="E107" s="78">
        <v>1.642705406203012</v>
      </c>
      <c r="F107" s="83">
        <v>0.13520678816218082</v>
      </c>
      <c r="G107" s="84">
        <v>4</v>
      </c>
      <c r="H107">
        <f t="shared" si="2"/>
        <v>0.06760339408109041</v>
      </c>
      <c r="I107" s="74"/>
    </row>
    <row r="108" spans="2:9" ht="15">
      <c r="B108" s="85"/>
      <c r="C108" s="85"/>
      <c r="D108" s="86" t="s">
        <v>163</v>
      </c>
      <c r="E108" s="77">
        <v>1.965031632752698</v>
      </c>
      <c r="F108" s="87">
        <v>0.22249665910918917</v>
      </c>
      <c r="G108" s="88">
        <v>4</v>
      </c>
      <c r="H108">
        <f t="shared" si="2"/>
        <v>0.11124832955459459</v>
      </c>
      <c r="I108" s="74"/>
    </row>
    <row r="109" spans="2:9" ht="15">
      <c r="B109" s="85"/>
      <c r="C109" s="80">
        <v>30.5</v>
      </c>
      <c r="D109" s="80" t="s">
        <v>159</v>
      </c>
      <c r="E109" s="78">
        <v>2.3679535658082003</v>
      </c>
      <c r="F109" s="83">
        <v>0.36934801836419023</v>
      </c>
      <c r="G109" s="84">
        <v>4</v>
      </c>
      <c r="H109">
        <f t="shared" si="2"/>
        <v>0.18467400918209512</v>
      </c>
      <c r="I109" s="74"/>
    </row>
    <row r="110" spans="2:9" ht="15">
      <c r="B110" s="85"/>
      <c r="C110" s="85"/>
      <c r="D110" s="86" t="s">
        <v>163</v>
      </c>
      <c r="E110" s="77">
        <v>2.3339494729937287</v>
      </c>
      <c r="F110" s="87">
        <v>0.21174851946854545</v>
      </c>
      <c r="G110" s="88">
        <v>4</v>
      </c>
      <c r="H110">
        <f t="shared" si="2"/>
        <v>0.10587425973427272</v>
      </c>
      <c r="I110" s="74"/>
    </row>
    <row r="111" spans="2:9" ht="15">
      <c r="B111" s="80">
        <v>5</v>
      </c>
      <c r="C111" s="80">
        <v>24</v>
      </c>
      <c r="D111" s="80" t="s">
        <v>159</v>
      </c>
      <c r="E111" s="78">
        <v>1.8994226709868998</v>
      </c>
      <c r="F111" s="83">
        <v>0.17936184329606664</v>
      </c>
      <c r="G111" s="84">
        <v>4</v>
      </c>
      <c r="H111">
        <f t="shared" si="2"/>
        <v>0.08968092164803332</v>
      </c>
      <c r="I111" s="74"/>
    </row>
    <row r="112" spans="2:9" ht="15">
      <c r="B112" s="85"/>
      <c r="C112" s="85"/>
      <c r="D112" s="86" t="s">
        <v>163</v>
      </c>
      <c r="E112" s="77">
        <v>1.9649317227056187</v>
      </c>
      <c r="F112" s="87">
        <v>0.07487219289646585</v>
      </c>
      <c r="G112" s="88">
        <v>4</v>
      </c>
      <c r="H112">
        <f t="shared" si="2"/>
        <v>0.037436096448232925</v>
      </c>
      <c r="I112" s="74"/>
    </row>
    <row r="113" spans="2:9" ht="15">
      <c r="B113" s="85"/>
      <c r="C113" s="80">
        <v>30.5</v>
      </c>
      <c r="D113" s="80" t="s">
        <v>159</v>
      </c>
      <c r="E113" s="78">
        <v>3.602782183334219</v>
      </c>
      <c r="F113" s="83">
        <v>0.5017941694382838</v>
      </c>
      <c r="G113" s="84">
        <v>4</v>
      </c>
      <c r="H113">
        <f t="shared" si="2"/>
        <v>0.2508970847191419</v>
      </c>
      <c r="I113" s="74"/>
    </row>
    <row r="114" spans="2:9" ht="15">
      <c r="B114" s="89"/>
      <c r="C114" s="89"/>
      <c r="D114" s="90" t="s">
        <v>163</v>
      </c>
      <c r="E114" s="79">
        <v>3.0107135566759444</v>
      </c>
      <c r="F114" s="91">
        <v>0.4481758489023357</v>
      </c>
      <c r="G114" s="92">
        <v>4</v>
      </c>
      <c r="H114">
        <f t="shared" si="2"/>
        <v>0.22408792445116785</v>
      </c>
      <c r="I114" s="74"/>
    </row>
    <row r="115" ht="15">
      <c r="I115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H1">
      <selection activeCell="N48" sqref="N48"/>
    </sheetView>
  </sheetViews>
  <sheetFormatPr defaultColWidth="11.00390625" defaultRowHeight="12.75"/>
  <sheetData>
    <row r="1" spans="1:22" ht="12.75">
      <c r="A1" s="30"/>
      <c r="B1" s="94" t="s">
        <v>52</v>
      </c>
      <c r="C1" s="94"/>
      <c r="D1" s="95"/>
      <c r="E1" s="96"/>
      <c r="F1" s="96"/>
      <c r="G1" s="1"/>
      <c r="H1" s="9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0"/>
      <c r="V1" s="30"/>
    </row>
    <row r="2" spans="1:22" ht="12.75">
      <c r="A2" s="30"/>
      <c r="B2" s="98"/>
      <c r="C2" s="98"/>
      <c r="D2" s="99"/>
      <c r="E2" s="100"/>
      <c r="F2" s="100"/>
      <c r="G2" s="1"/>
      <c r="H2" s="9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0"/>
      <c r="V2" s="30"/>
    </row>
    <row r="3" spans="1:22" ht="12.75">
      <c r="A3" s="30"/>
      <c r="B3" s="98"/>
      <c r="C3" s="98"/>
      <c r="D3" s="99"/>
      <c r="E3" s="100"/>
      <c r="F3" s="100"/>
      <c r="G3" s="1"/>
      <c r="H3" s="97"/>
      <c r="I3" s="1"/>
      <c r="J3" s="1"/>
      <c r="K3" s="101"/>
      <c r="L3" s="1"/>
      <c r="M3" s="1"/>
      <c r="N3" s="1"/>
      <c r="O3" s="1"/>
      <c r="P3" s="1"/>
      <c r="Q3" s="1"/>
      <c r="R3" s="1"/>
      <c r="S3" s="1"/>
      <c r="T3" s="1"/>
      <c r="U3" s="30"/>
      <c r="V3" s="30"/>
    </row>
    <row r="4" spans="1:22" ht="13.5" thickBot="1">
      <c r="A4" s="30"/>
      <c r="B4" s="102" t="s">
        <v>136</v>
      </c>
      <c r="C4" s="103" t="s">
        <v>53</v>
      </c>
      <c r="D4" s="104" t="s">
        <v>54</v>
      </c>
      <c r="E4" s="105" t="s">
        <v>55</v>
      </c>
      <c r="F4" s="105" t="s">
        <v>56</v>
      </c>
      <c r="G4" s="106" t="s">
        <v>57</v>
      </c>
      <c r="H4" s="106" t="s">
        <v>58</v>
      </c>
      <c r="I4" s="107" t="s">
        <v>59</v>
      </c>
      <c r="J4" s="106" t="s">
        <v>60</v>
      </c>
      <c r="K4" s="106" t="s">
        <v>61</v>
      </c>
      <c r="L4" s="106" t="s">
        <v>62</v>
      </c>
      <c r="M4" s="106" t="s">
        <v>63</v>
      </c>
      <c r="N4" s="106" t="s">
        <v>64</v>
      </c>
      <c r="O4" s="108" t="s">
        <v>65</v>
      </c>
      <c r="P4" s="109" t="s">
        <v>66</v>
      </c>
      <c r="Q4" s="109" t="s">
        <v>67</v>
      </c>
      <c r="R4" s="109" t="s">
        <v>68</v>
      </c>
      <c r="S4" s="109" t="s">
        <v>69</v>
      </c>
      <c r="T4" s="110" t="s">
        <v>70</v>
      </c>
      <c r="U4" s="111" t="s">
        <v>71</v>
      </c>
      <c r="V4" s="111" t="s">
        <v>72</v>
      </c>
    </row>
    <row r="5" spans="1:22" ht="12.75">
      <c r="A5" s="30"/>
      <c r="B5" s="112">
        <v>39154</v>
      </c>
      <c r="C5" s="113" t="s">
        <v>73</v>
      </c>
      <c r="D5" s="54">
        <v>1</v>
      </c>
      <c r="E5" s="114">
        <v>24</v>
      </c>
      <c r="F5" s="114" t="s">
        <v>74</v>
      </c>
      <c r="G5" s="51">
        <v>1</v>
      </c>
      <c r="H5" s="115">
        <v>6</v>
      </c>
      <c r="I5" s="51">
        <v>0.1</v>
      </c>
      <c r="J5" s="51">
        <v>0.0002</v>
      </c>
      <c r="K5" s="51">
        <v>101</v>
      </c>
      <c r="L5" s="51">
        <v>129</v>
      </c>
      <c r="M5" s="51">
        <v>136</v>
      </c>
      <c r="N5" s="51">
        <v>138</v>
      </c>
      <c r="O5" s="116">
        <f>AVERAGE(K5:N5)</f>
        <v>126</v>
      </c>
      <c r="P5" s="51">
        <f>STDEV(K5:N5)</f>
        <v>17.107503227141788</v>
      </c>
      <c r="Q5" s="51">
        <f>P5/(SQRT(4))</f>
        <v>8.553751613570894</v>
      </c>
      <c r="R5" s="51">
        <f>(P5/O5)*100</f>
        <v>13.577383513604593</v>
      </c>
      <c r="S5" s="51">
        <f>(O5/J5)*I5</f>
        <v>63000</v>
      </c>
      <c r="T5" s="51">
        <f>S5/H5</f>
        <v>10500</v>
      </c>
      <c r="U5" s="78">
        <v>0.071932999140625</v>
      </c>
      <c r="V5" s="30">
        <f>S5/U5</f>
        <v>875815.0049720368</v>
      </c>
    </row>
    <row r="6" spans="1:22" ht="12.75">
      <c r="A6" s="30"/>
      <c r="B6" s="117">
        <v>39154</v>
      </c>
      <c r="C6" s="118" t="s">
        <v>75</v>
      </c>
      <c r="D6" s="55">
        <v>1</v>
      </c>
      <c r="E6" s="119">
        <v>24</v>
      </c>
      <c r="F6" s="119" t="s">
        <v>74</v>
      </c>
      <c r="G6" s="53">
        <v>1</v>
      </c>
      <c r="H6" s="120">
        <v>6</v>
      </c>
      <c r="I6" s="53">
        <v>0.1</v>
      </c>
      <c r="J6" s="53">
        <f>0.0001</f>
        <v>0.0001</v>
      </c>
      <c r="K6" s="121">
        <v>84</v>
      </c>
      <c r="L6" s="121">
        <v>49</v>
      </c>
      <c r="M6" s="121">
        <v>53</v>
      </c>
      <c r="N6" s="121">
        <v>51</v>
      </c>
      <c r="O6" s="122">
        <f>AVERAGE(K6:N6)</f>
        <v>59.25</v>
      </c>
      <c r="P6" s="53">
        <f>STDEV(K6:N6)</f>
        <v>16.580611166861935</v>
      </c>
      <c r="Q6" s="53">
        <f>P6/(SQRT(4))</f>
        <v>8.290305583430968</v>
      </c>
      <c r="R6" s="53">
        <f>(P6/O6)*100</f>
        <v>27.98415386812141</v>
      </c>
      <c r="S6" s="53">
        <f>(O6/J6)*I6</f>
        <v>59250</v>
      </c>
      <c r="T6" s="53">
        <f>S6/H6</f>
        <v>9875</v>
      </c>
      <c r="U6" s="78">
        <v>0.071932999140625</v>
      </c>
      <c r="V6" s="30">
        <f aca="true" t="shared" si="0" ref="V6:V68">S6/U6</f>
        <v>823683.159437987</v>
      </c>
    </row>
    <row r="7" spans="1:22" ht="12.75">
      <c r="A7" s="30"/>
      <c r="B7" s="112">
        <v>39154</v>
      </c>
      <c r="C7" s="113" t="s">
        <v>76</v>
      </c>
      <c r="D7" s="54">
        <v>2</v>
      </c>
      <c r="E7" s="114">
        <v>24</v>
      </c>
      <c r="F7" s="114" t="s">
        <v>77</v>
      </c>
      <c r="G7" s="51">
        <v>1</v>
      </c>
      <c r="H7" s="115">
        <v>6</v>
      </c>
      <c r="I7" s="51">
        <v>0.1</v>
      </c>
      <c r="J7" s="51">
        <f aca="true" t="shared" si="1" ref="J7:J68">0.0001*2</f>
        <v>0.0002</v>
      </c>
      <c r="K7" s="51">
        <v>107</v>
      </c>
      <c r="L7" s="51">
        <v>84</v>
      </c>
      <c r="M7" s="51">
        <v>99</v>
      </c>
      <c r="N7" s="51">
        <v>113</v>
      </c>
      <c r="O7" s="116">
        <f>AVERAGE(K7:N7)</f>
        <v>100.75</v>
      </c>
      <c r="P7" s="51">
        <f aca="true" t="shared" si="2" ref="P7:P68">STDEV(K7:N7)</f>
        <v>12.553220038433698</v>
      </c>
      <c r="Q7" s="51">
        <f aca="true" t="shared" si="3" ref="Q7:Q68">P7/(SQRT(4))</f>
        <v>6.276610019216849</v>
      </c>
      <c r="R7" s="51">
        <f>(P7/O7)*100</f>
        <v>12.4597717503064</v>
      </c>
      <c r="S7" s="51">
        <f>(O7/J7)*I7</f>
        <v>50375</v>
      </c>
      <c r="T7" s="51">
        <f>S7/H7</f>
        <v>8395.833333333334</v>
      </c>
      <c r="U7" s="78">
        <v>0.071932999140625</v>
      </c>
      <c r="V7" s="30">
        <f t="shared" si="0"/>
        <v>700304.4583407358</v>
      </c>
    </row>
    <row r="8" spans="1:22" ht="12.75">
      <c r="A8" s="30"/>
      <c r="B8" s="123">
        <v>39154</v>
      </c>
      <c r="C8" s="124" t="s">
        <v>78</v>
      </c>
      <c r="D8" s="125">
        <v>2</v>
      </c>
      <c r="E8" s="126">
        <v>24</v>
      </c>
      <c r="F8" s="126" t="s">
        <v>79</v>
      </c>
      <c r="G8" s="127">
        <v>1</v>
      </c>
      <c r="H8" s="128">
        <v>6</v>
      </c>
      <c r="I8" s="127">
        <v>0.1</v>
      </c>
      <c r="J8" s="53">
        <f t="shared" si="1"/>
        <v>0.0002</v>
      </c>
      <c r="K8" s="53">
        <v>120</v>
      </c>
      <c r="L8" s="53">
        <v>94</v>
      </c>
      <c r="M8" s="53">
        <v>106</v>
      </c>
      <c r="N8" s="53">
        <v>86</v>
      </c>
      <c r="O8" s="122">
        <f aca="true" t="shared" si="4" ref="O8:O68">AVERAGE(K8:N8)</f>
        <v>101.5</v>
      </c>
      <c r="P8" s="53">
        <f t="shared" si="2"/>
        <v>14.82115605027714</v>
      </c>
      <c r="Q8" s="53">
        <f t="shared" si="3"/>
        <v>7.41057802513857</v>
      </c>
      <c r="R8" s="53">
        <f aca="true" t="shared" si="5" ref="R8:R68">(P8/O8)*100</f>
        <v>14.602124187465163</v>
      </c>
      <c r="S8" s="53">
        <f aca="true" t="shared" si="6" ref="S8:S68">(O8/J8)*I8</f>
        <v>50750</v>
      </c>
      <c r="T8" s="53">
        <f aca="true" t="shared" si="7" ref="T8:T68">S8/H8</f>
        <v>8458.333333333334</v>
      </c>
      <c r="U8" s="78">
        <v>0.071932999140625</v>
      </c>
      <c r="V8" s="30">
        <f t="shared" si="0"/>
        <v>705517.6428941408</v>
      </c>
    </row>
    <row r="9" spans="1:22" ht="12.75">
      <c r="A9" s="30"/>
      <c r="B9" s="129">
        <v>39154</v>
      </c>
      <c r="C9" s="130" t="s">
        <v>80</v>
      </c>
      <c r="D9" s="131">
        <v>5</v>
      </c>
      <c r="E9" s="132">
        <v>24</v>
      </c>
      <c r="F9" s="132" t="s">
        <v>81</v>
      </c>
      <c r="G9" s="133">
        <v>1</v>
      </c>
      <c r="H9" s="134">
        <v>6</v>
      </c>
      <c r="I9" s="51">
        <v>0.1</v>
      </c>
      <c r="J9" s="133">
        <f t="shared" si="1"/>
        <v>0.0002</v>
      </c>
      <c r="K9" s="133">
        <v>135</v>
      </c>
      <c r="L9" s="133">
        <v>110</v>
      </c>
      <c r="M9" s="133">
        <v>152</v>
      </c>
      <c r="N9" s="133">
        <v>148</v>
      </c>
      <c r="O9" s="116">
        <f t="shared" si="4"/>
        <v>136.25</v>
      </c>
      <c r="P9" s="51">
        <f t="shared" si="2"/>
        <v>18.945096111307187</v>
      </c>
      <c r="Q9" s="51">
        <f t="shared" si="3"/>
        <v>9.472548055653593</v>
      </c>
      <c r="R9" s="51">
        <f t="shared" si="5"/>
        <v>13.904657696372247</v>
      </c>
      <c r="S9" s="51">
        <f t="shared" si="6"/>
        <v>68125</v>
      </c>
      <c r="T9" s="51">
        <f t="shared" si="7"/>
        <v>11354.166666666666</v>
      </c>
      <c r="U9" s="78">
        <v>0.071932999140625</v>
      </c>
      <c r="V9" s="30">
        <f t="shared" si="0"/>
        <v>947061.8605352382</v>
      </c>
    </row>
    <row r="10" spans="1:22" ht="12.75">
      <c r="A10" s="30"/>
      <c r="B10" s="117">
        <v>39154</v>
      </c>
      <c r="C10" s="118" t="s">
        <v>82</v>
      </c>
      <c r="D10" s="55">
        <v>5</v>
      </c>
      <c r="E10" s="119">
        <v>24</v>
      </c>
      <c r="F10" s="119" t="s">
        <v>81</v>
      </c>
      <c r="G10" s="53">
        <v>1</v>
      </c>
      <c r="H10" s="120">
        <v>6</v>
      </c>
      <c r="I10" s="53">
        <v>0.1</v>
      </c>
      <c r="J10" s="53">
        <f t="shared" si="1"/>
        <v>0.0002</v>
      </c>
      <c r="K10" s="53">
        <v>119</v>
      </c>
      <c r="L10" s="53">
        <v>103</v>
      </c>
      <c r="M10" s="53">
        <v>108</v>
      </c>
      <c r="N10" s="53">
        <v>107</v>
      </c>
      <c r="O10" s="122">
        <f t="shared" si="4"/>
        <v>109.25</v>
      </c>
      <c r="P10" s="53">
        <f t="shared" si="2"/>
        <v>6.849574196011505</v>
      </c>
      <c r="Q10" s="53">
        <f t="shared" si="3"/>
        <v>3.4247870980057527</v>
      </c>
      <c r="R10" s="53">
        <f t="shared" si="5"/>
        <v>6.269633131360646</v>
      </c>
      <c r="S10" s="53">
        <f t="shared" si="6"/>
        <v>54625</v>
      </c>
      <c r="T10" s="53">
        <f t="shared" si="7"/>
        <v>9104.166666666666</v>
      </c>
      <c r="U10" s="78">
        <v>0.071932999140625</v>
      </c>
      <c r="V10" s="30">
        <f t="shared" si="0"/>
        <v>759387.2166126589</v>
      </c>
    </row>
    <row r="11" spans="1:22" ht="12.75">
      <c r="A11" s="30"/>
      <c r="B11" s="112">
        <v>39154</v>
      </c>
      <c r="C11" s="113" t="s">
        <v>83</v>
      </c>
      <c r="D11" s="54">
        <v>7</v>
      </c>
      <c r="E11" s="114">
        <v>24</v>
      </c>
      <c r="F11" s="114" t="s">
        <v>74</v>
      </c>
      <c r="G11" s="51">
        <v>1</v>
      </c>
      <c r="H11" s="115">
        <v>6</v>
      </c>
      <c r="I11" s="51">
        <v>0.1</v>
      </c>
      <c r="J11" s="51">
        <f t="shared" si="1"/>
        <v>0.0002</v>
      </c>
      <c r="K11" s="51">
        <v>173</v>
      </c>
      <c r="L11" s="51">
        <v>159</v>
      </c>
      <c r="M11" s="51">
        <v>146</v>
      </c>
      <c r="N11" s="51">
        <v>127</v>
      </c>
      <c r="O11" s="116">
        <f t="shared" si="4"/>
        <v>151.25</v>
      </c>
      <c r="P11" s="51">
        <f t="shared" si="2"/>
        <v>19.56825660774783</v>
      </c>
      <c r="Q11" s="51">
        <f t="shared" si="3"/>
        <v>9.784128303873915</v>
      </c>
      <c r="R11" s="51">
        <f t="shared" si="5"/>
        <v>12.937690319172118</v>
      </c>
      <c r="S11" s="51">
        <f t="shared" si="6"/>
        <v>75625</v>
      </c>
      <c r="T11" s="51">
        <f t="shared" si="7"/>
        <v>12604.166666666666</v>
      </c>
      <c r="U11" s="78">
        <v>0.071932999140625</v>
      </c>
      <c r="V11" s="30">
        <f t="shared" si="0"/>
        <v>1051325.5516033377</v>
      </c>
    </row>
    <row r="12" spans="1:22" ht="12.75">
      <c r="A12" s="30"/>
      <c r="B12" s="117">
        <v>39154</v>
      </c>
      <c r="C12" s="118" t="s">
        <v>84</v>
      </c>
      <c r="D12" s="55">
        <v>7</v>
      </c>
      <c r="E12" s="119">
        <v>24</v>
      </c>
      <c r="F12" s="119" t="s">
        <v>74</v>
      </c>
      <c r="G12" s="53">
        <v>1</v>
      </c>
      <c r="H12" s="120">
        <v>6</v>
      </c>
      <c r="I12" s="127">
        <v>0.1</v>
      </c>
      <c r="J12" s="53">
        <f t="shared" si="1"/>
        <v>0.0002</v>
      </c>
      <c r="K12" s="53">
        <v>145</v>
      </c>
      <c r="L12" s="53">
        <v>181</v>
      </c>
      <c r="M12" s="53">
        <v>170</v>
      </c>
      <c r="N12" s="53">
        <v>177</v>
      </c>
      <c r="O12" s="122">
        <f t="shared" si="4"/>
        <v>168.25</v>
      </c>
      <c r="P12" s="53">
        <f t="shared" si="2"/>
        <v>16.152915113584505</v>
      </c>
      <c r="Q12" s="53">
        <f t="shared" si="3"/>
        <v>8.076457556792253</v>
      </c>
      <c r="R12" s="53">
        <f t="shared" si="5"/>
        <v>9.600543901090345</v>
      </c>
      <c r="S12" s="53">
        <f t="shared" si="6"/>
        <v>84125</v>
      </c>
      <c r="T12" s="53">
        <f t="shared" si="7"/>
        <v>14020.833333333334</v>
      </c>
      <c r="U12" s="78">
        <v>0.071932999140625</v>
      </c>
      <c r="V12" s="30">
        <f t="shared" si="0"/>
        <v>1169491.068147184</v>
      </c>
    </row>
    <row r="13" spans="1:22" ht="12.75">
      <c r="A13" s="30"/>
      <c r="B13" s="129">
        <v>39154</v>
      </c>
      <c r="C13" s="130" t="s">
        <v>85</v>
      </c>
      <c r="D13" s="131">
        <v>3</v>
      </c>
      <c r="E13" s="132">
        <v>30.5</v>
      </c>
      <c r="F13" s="132" t="s">
        <v>81</v>
      </c>
      <c r="G13" s="133">
        <v>1</v>
      </c>
      <c r="H13" s="134">
        <v>6</v>
      </c>
      <c r="I13" s="51">
        <v>0.1</v>
      </c>
      <c r="J13" s="133">
        <f t="shared" si="1"/>
        <v>0.0002</v>
      </c>
      <c r="K13" s="133">
        <v>164</v>
      </c>
      <c r="L13" s="133">
        <v>148</v>
      </c>
      <c r="M13" s="133">
        <v>163</v>
      </c>
      <c r="N13" s="133">
        <v>158</v>
      </c>
      <c r="O13" s="116">
        <f t="shared" si="4"/>
        <v>158.25</v>
      </c>
      <c r="P13" s="51">
        <f t="shared" si="2"/>
        <v>7.32006375199925</v>
      </c>
      <c r="Q13" s="51">
        <f t="shared" si="3"/>
        <v>3.660031875999625</v>
      </c>
      <c r="R13" s="51">
        <f t="shared" si="5"/>
        <v>4.62563270268515</v>
      </c>
      <c r="S13" s="51">
        <f t="shared" si="6"/>
        <v>79125</v>
      </c>
      <c r="T13" s="51">
        <f t="shared" si="7"/>
        <v>13187.5</v>
      </c>
      <c r="U13" s="78">
        <v>0.071932999140625</v>
      </c>
      <c r="V13" s="30">
        <f t="shared" si="0"/>
        <v>1099981.940768451</v>
      </c>
    </row>
    <row r="14" spans="1:22" ht="12.75">
      <c r="A14" s="30"/>
      <c r="B14" s="117">
        <v>39154</v>
      </c>
      <c r="C14" s="118" t="s">
        <v>86</v>
      </c>
      <c r="D14" s="55">
        <v>3</v>
      </c>
      <c r="E14" s="119">
        <v>30.5</v>
      </c>
      <c r="F14" s="119" t="s">
        <v>81</v>
      </c>
      <c r="G14" s="53">
        <v>1</v>
      </c>
      <c r="H14" s="120">
        <v>6</v>
      </c>
      <c r="I14" s="53">
        <v>0.1</v>
      </c>
      <c r="J14" s="53">
        <f t="shared" si="1"/>
        <v>0.0002</v>
      </c>
      <c r="K14" s="53">
        <v>135</v>
      </c>
      <c r="L14" s="53">
        <v>134</v>
      </c>
      <c r="M14" s="53">
        <v>149</v>
      </c>
      <c r="N14" s="53">
        <v>140</v>
      </c>
      <c r="O14" s="122">
        <f t="shared" si="4"/>
        <v>139.5</v>
      </c>
      <c r="P14" s="53">
        <f t="shared" si="2"/>
        <v>6.855654600401044</v>
      </c>
      <c r="Q14" s="53">
        <f t="shared" si="3"/>
        <v>3.427827300200522</v>
      </c>
      <c r="R14" s="53">
        <f t="shared" si="5"/>
        <v>4.914447742222971</v>
      </c>
      <c r="S14" s="53">
        <f t="shared" si="6"/>
        <v>69750</v>
      </c>
      <c r="T14" s="53">
        <f t="shared" si="7"/>
        <v>11625</v>
      </c>
      <c r="U14" s="78">
        <v>0.071932999140625</v>
      </c>
      <c r="V14" s="30">
        <f t="shared" si="0"/>
        <v>969652.3269333264</v>
      </c>
    </row>
    <row r="15" spans="1:22" ht="12.75">
      <c r="A15" s="30"/>
      <c r="B15" s="135">
        <v>39154</v>
      </c>
      <c r="C15" s="113" t="s">
        <v>87</v>
      </c>
      <c r="D15" s="136">
        <v>4</v>
      </c>
      <c r="E15" s="137">
        <v>30.5</v>
      </c>
      <c r="F15" s="137" t="s">
        <v>74</v>
      </c>
      <c r="G15" s="138">
        <v>1</v>
      </c>
      <c r="H15" s="139">
        <v>6</v>
      </c>
      <c r="I15" s="138">
        <v>0.1</v>
      </c>
      <c r="J15" s="138">
        <f t="shared" si="1"/>
        <v>0.0002</v>
      </c>
      <c r="K15" s="138">
        <v>135</v>
      </c>
      <c r="L15" s="138">
        <v>133</v>
      </c>
      <c r="M15" s="138">
        <v>129</v>
      </c>
      <c r="N15" s="138">
        <v>137</v>
      </c>
      <c r="O15" s="140">
        <f t="shared" si="4"/>
        <v>133.5</v>
      </c>
      <c r="P15" s="138">
        <f t="shared" si="2"/>
        <v>3.415650255319866</v>
      </c>
      <c r="Q15" s="138">
        <f t="shared" si="3"/>
        <v>1.707825127659933</v>
      </c>
      <c r="R15" s="138">
        <f t="shared" si="5"/>
        <v>2.5585395170935326</v>
      </c>
      <c r="S15" s="138">
        <f t="shared" si="6"/>
        <v>66750</v>
      </c>
      <c r="T15" s="138">
        <f t="shared" si="7"/>
        <v>11125</v>
      </c>
      <c r="U15" s="78">
        <v>0.071932999140625</v>
      </c>
      <c r="V15" s="30">
        <f t="shared" si="0"/>
        <v>927946.8505060866</v>
      </c>
    </row>
    <row r="16" spans="1:22" ht="12.75">
      <c r="A16" s="30"/>
      <c r="B16" s="123">
        <v>39154</v>
      </c>
      <c r="C16" s="141" t="s">
        <v>88</v>
      </c>
      <c r="D16" s="125">
        <v>4</v>
      </c>
      <c r="E16" s="126">
        <v>30.5</v>
      </c>
      <c r="F16" s="126" t="s">
        <v>74</v>
      </c>
      <c r="G16" s="127">
        <v>1</v>
      </c>
      <c r="H16" s="128">
        <v>6</v>
      </c>
      <c r="I16" s="127">
        <v>0.1</v>
      </c>
      <c r="J16" s="53">
        <f t="shared" si="1"/>
        <v>0.0002</v>
      </c>
      <c r="K16" s="127">
        <v>111</v>
      </c>
      <c r="L16" s="127">
        <v>113</v>
      </c>
      <c r="M16" s="127">
        <v>109</v>
      </c>
      <c r="N16" s="127">
        <v>117</v>
      </c>
      <c r="O16" s="122">
        <f t="shared" si="4"/>
        <v>112.5</v>
      </c>
      <c r="P16" s="53">
        <f t="shared" si="2"/>
        <v>3.415650255319866</v>
      </c>
      <c r="Q16" s="53">
        <f t="shared" si="3"/>
        <v>1.707825127659933</v>
      </c>
      <c r="R16" s="53">
        <f t="shared" si="5"/>
        <v>3.0361335602843256</v>
      </c>
      <c r="S16" s="53">
        <f t="shared" si="6"/>
        <v>56250</v>
      </c>
      <c r="T16" s="53">
        <f t="shared" si="7"/>
        <v>9375</v>
      </c>
      <c r="U16" s="78">
        <v>0.071932999140625</v>
      </c>
      <c r="V16" s="30">
        <f t="shared" si="0"/>
        <v>781977.6830107472</v>
      </c>
    </row>
    <row r="17" spans="1:22" ht="12.75">
      <c r="A17" s="30"/>
      <c r="B17" s="112">
        <v>39154</v>
      </c>
      <c r="C17" s="142" t="s">
        <v>89</v>
      </c>
      <c r="D17" s="54">
        <v>6</v>
      </c>
      <c r="E17" s="114">
        <v>30.5</v>
      </c>
      <c r="F17" s="114" t="s">
        <v>81</v>
      </c>
      <c r="G17" s="51">
        <v>1</v>
      </c>
      <c r="H17" s="115">
        <v>6</v>
      </c>
      <c r="I17" s="51">
        <v>0.1</v>
      </c>
      <c r="J17" s="133">
        <f t="shared" si="1"/>
        <v>0.0002</v>
      </c>
      <c r="K17" s="51">
        <v>144</v>
      </c>
      <c r="L17" s="51">
        <v>171</v>
      </c>
      <c r="M17" s="51">
        <v>148</v>
      </c>
      <c r="N17" s="51">
        <v>170</v>
      </c>
      <c r="O17" s="116">
        <f t="shared" si="4"/>
        <v>158.25</v>
      </c>
      <c r="P17" s="51">
        <f t="shared" si="2"/>
        <v>14.244882121894399</v>
      </c>
      <c r="Q17" s="51">
        <f t="shared" si="3"/>
        <v>7.1224410609471995</v>
      </c>
      <c r="R17" s="51">
        <f t="shared" si="5"/>
        <v>9.001505290296619</v>
      </c>
      <c r="S17" s="51">
        <f t="shared" si="6"/>
        <v>79125</v>
      </c>
      <c r="T17" s="51">
        <f t="shared" si="7"/>
        <v>13187.5</v>
      </c>
      <c r="U17" s="78">
        <v>0.071932999140625</v>
      </c>
      <c r="V17" s="30">
        <f t="shared" si="0"/>
        <v>1099981.940768451</v>
      </c>
    </row>
    <row r="18" spans="1:22" ht="12.75">
      <c r="A18" s="30"/>
      <c r="B18" s="117">
        <v>39154</v>
      </c>
      <c r="C18" s="143" t="s">
        <v>90</v>
      </c>
      <c r="D18" s="55">
        <v>6</v>
      </c>
      <c r="E18" s="119">
        <v>30.5</v>
      </c>
      <c r="F18" s="119" t="s">
        <v>81</v>
      </c>
      <c r="G18" s="53">
        <v>1</v>
      </c>
      <c r="H18" s="120">
        <v>6</v>
      </c>
      <c r="I18" s="53">
        <v>0.1</v>
      </c>
      <c r="J18" s="53">
        <f t="shared" si="1"/>
        <v>0.0002</v>
      </c>
      <c r="K18" s="53">
        <v>110</v>
      </c>
      <c r="L18" s="53">
        <v>97</v>
      </c>
      <c r="M18" s="53">
        <v>132</v>
      </c>
      <c r="N18" s="53">
        <v>96</v>
      </c>
      <c r="O18" s="122">
        <f t="shared" si="4"/>
        <v>108.75</v>
      </c>
      <c r="P18" s="53">
        <f t="shared" si="2"/>
        <v>16.760568804985905</v>
      </c>
      <c r="Q18" s="53">
        <f t="shared" si="3"/>
        <v>8.380284402492952</v>
      </c>
      <c r="R18" s="53">
        <f t="shared" si="5"/>
        <v>15.412017291941064</v>
      </c>
      <c r="S18" s="53">
        <f t="shared" si="6"/>
        <v>54375</v>
      </c>
      <c r="T18" s="53">
        <f t="shared" si="7"/>
        <v>9062.5</v>
      </c>
      <c r="U18" s="78">
        <v>0.071932999140625</v>
      </c>
      <c r="V18" s="30">
        <f t="shared" si="0"/>
        <v>755911.7602437222</v>
      </c>
    </row>
    <row r="19" spans="1:22" ht="12.75">
      <c r="A19" s="30"/>
      <c r="B19" s="135">
        <v>39154</v>
      </c>
      <c r="C19" s="113" t="s">
        <v>91</v>
      </c>
      <c r="D19" s="136">
        <v>8</v>
      </c>
      <c r="E19" s="137">
        <v>30.5</v>
      </c>
      <c r="F19" s="137" t="s">
        <v>74</v>
      </c>
      <c r="G19" s="138">
        <v>1</v>
      </c>
      <c r="H19" s="139">
        <v>6</v>
      </c>
      <c r="I19" s="138">
        <v>0.1</v>
      </c>
      <c r="J19" s="138">
        <f t="shared" si="1"/>
        <v>0.0002</v>
      </c>
      <c r="K19" s="138">
        <v>113</v>
      </c>
      <c r="L19" s="138">
        <v>130</v>
      </c>
      <c r="M19" s="138">
        <v>115</v>
      </c>
      <c r="N19" s="138">
        <v>116</v>
      </c>
      <c r="O19" s="140">
        <f>AVERAGE(K19:N19)</f>
        <v>118.5</v>
      </c>
      <c r="P19" s="138">
        <f t="shared" si="2"/>
        <v>7.767453465154029</v>
      </c>
      <c r="Q19" s="138">
        <f t="shared" si="3"/>
        <v>3.8837267325770144</v>
      </c>
      <c r="R19" s="138">
        <f t="shared" si="5"/>
        <v>6.554813050762894</v>
      </c>
      <c r="S19" s="138">
        <f t="shared" si="6"/>
        <v>59250</v>
      </c>
      <c r="T19" s="138">
        <f t="shared" si="7"/>
        <v>9875</v>
      </c>
      <c r="U19" s="78">
        <v>0.071932999140625</v>
      </c>
      <c r="V19" s="30">
        <f t="shared" si="0"/>
        <v>823683.159437987</v>
      </c>
    </row>
    <row r="20" spans="1:22" ht="12.75">
      <c r="A20" s="30"/>
      <c r="B20" s="123">
        <v>39154</v>
      </c>
      <c r="C20" s="141" t="s">
        <v>92</v>
      </c>
      <c r="D20" s="125">
        <v>8</v>
      </c>
      <c r="E20" s="126">
        <v>30.5</v>
      </c>
      <c r="F20" s="126" t="s">
        <v>74</v>
      </c>
      <c r="G20" s="127">
        <v>1</v>
      </c>
      <c r="H20" s="128">
        <v>6</v>
      </c>
      <c r="I20" s="127">
        <v>0.1</v>
      </c>
      <c r="J20" s="53">
        <f t="shared" si="1"/>
        <v>0.0002</v>
      </c>
      <c r="K20" s="127">
        <v>106</v>
      </c>
      <c r="L20" s="127">
        <v>137</v>
      </c>
      <c r="M20" s="127">
        <v>114</v>
      </c>
      <c r="N20" s="127">
        <v>117</v>
      </c>
      <c r="O20" s="122">
        <f>AVERAGE(K20:N20)</f>
        <v>118.5</v>
      </c>
      <c r="P20" s="53">
        <f t="shared" si="2"/>
        <v>13.178264933847197</v>
      </c>
      <c r="Q20" s="53">
        <f t="shared" si="3"/>
        <v>6.589132466923599</v>
      </c>
      <c r="R20" s="53">
        <f t="shared" si="5"/>
        <v>11.120898678352065</v>
      </c>
      <c r="S20" s="53">
        <f t="shared" si="6"/>
        <v>59250</v>
      </c>
      <c r="T20" s="53">
        <f t="shared" si="7"/>
        <v>9875</v>
      </c>
      <c r="U20" s="78">
        <v>0.071932999140625</v>
      </c>
      <c r="V20" s="30">
        <f t="shared" si="0"/>
        <v>823683.159437987</v>
      </c>
    </row>
    <row r="21" spans="1:22" ht="12.75">
      <c r="A21" s="30"/>
      <c r="B21" s="112">
        <v>39155</v>
      </c>
      <c r="C21" s="142" t="s">
        <v>181</v>
      </c>
      <c r="D21" s="54">
        <v>1</v>
      </c>
      <c r="E21" s="114">
        <v>24</v>
      </c>
      <c r="F21" s="114" t="s">
        <v>74</v>
      </c>
      <c r="G21" s="51">
        <v>2</v>
      </c>
      <c r="H21" s="115">
        <v>6</v>
      </c>
      <c r="I21" s="51">
        <v>0.1</v>
      </c>
      <c r="J21" s="133">
        <f t="shared" si="1"/>
        <v>0.0002</v>
      </c>
      <c r="K21" s="51">
        <v>95</v>
      </c>
      <c r="L21" s="51">
        <v>90</v>
      </c>
      <c r="M21" s="51">
        <v>108</v>
      </c>
      <c r="N21" s="51">
        <v>104</v>
      </c>
      <c r="O21" s="144">
        <f t="shared" si="4"/>
        <v>99.25</v>
      </c>
      <c r="P21" s="51">
        <f t="shared" si="2"/>
        <v>8.220908303425682</v>
      </c>
      <c r="Q21" s="51">
        <f t="shared" si="3"/>
        <v>4.110454151712841</v>
      </c>
      <c r="R21" s="51">
        <f t="shared" si="5"/>
        <v>8.28303103619716</v>
      </c>
      <c r="S21" s="51">
        <f t="shared" si="6"/>
        <v>49625</v>
      </c>
      <c r="T21" s="51">
        <f t="shared" si="7"/>
        <v>8270.833333333334</v>
      </c>
      <c r="U21" s="77">
        <v>0.07102226083333334</v>
      </c>
      <c r="V21" s="30">
        <f t="shared" si="0"/>
        <v>698724.5888504464</v>
      </c>
    </row>
    <row r="22" spans="1:22" ht="12.75">
      <c r="A22" s="30"/>
      <c r="B22" s="117">
        <v>39155</v>
      </c>
      <c r="C22" s="143" t="s">
        <v>182</v>
      </c>
      <c r="D22" s="55">
        <v>1</v>
      </c>
      <c r="E22" s="119">
        <v>24</v>
      </c>
      <c r="F22" s="119" t="s">
        <v>74</v>
      </c>
      <c r="G22" s="53">
        <v>2</v>
      </c>
      <c r="H22" s="120">
        <v>6</v>
      </c>
      <c r="I22" s="53">
        <v>0.1</v>
      </c>
      <c r="J22" s="53">
        <f t="shared" si="1"/>
        <v>0.0002</v>
      </c>
      <c r="K22" s="53">
        <v>102</v>
      </c>
      <c r="L22" s="53">
        <v>137</v>
      </c>
      <c r="M22" s="53">
        <v>97</v>
      </c>
      <c r="N22" s="53">
        <v>108</v>
      </c>
      <c r="O22" s="122">
        <f t="shared" si="4"/>
        <v>111</v>
      </c>
      <c r="P22" s="53">
        <f t="shared" si="2"/>
        <v>17.90716802475106</v>
      </c>
      <c r="Q22" s="53">
        <f t="shared" si="3"/>
        <v>8.95358401237553</v>
      </c>
      <c r="R22" s="53">
        <f t="shared" si="5"/>
        <v>16.132583806082035</v>
      </c>
      <c r="S22" s="53">
        <f t="shared" si="6"/>
        <v>55500</v>
      </c>
      <c r="T22" s="53">
        <f t="shared" si="7"/>
        <v>9250</v>
      </c>
      <c r="U22" s="77">
        <v>0.07102226083333334</v>
      </c>
      <c r="V22" s="30">
        <f t="shared" si="0"/>
        <v>781445.132114857</v>
      </c>
    </row>
    <row r="23" spans="1:22" ht="12.75">
      <c r="A23" s="30"/>
      <c r="B23" s="112">
        <v>39155</v>
      </c>
      <c r="C23" s="142" t="s">
        <v>183</v>
      </c>
      <c r="D23" s="54">
        <v>2</v>
      </c>
      <c r="E23" s="114">
        <v>24</v>
      </c>
      <c r="F23" s="114" t="s">
        <v>81</v>
      </c>
      <c r="G23" s="51">
        <v>2</v>
      </c>
      <c r="H23" s="115">
        <v>6</v>
      </c>
      <c r="I23" s="51">
        <v>0.1</v>
      </c>
      <c r="J23" s="51">
        <f t="shared" si="1"/>
        <v>0.0002</v>
      </c>
      <c r="K23" s="51">
        <v>113</v>
      </c>
      <c r="L23" s="51">
        <v>124</v>
      </c>
      <c r="M23" s="51">
        <v>116</v>
      </c>
      <c r="N23" s="51">
        <v>93</v>
      </c>
      <c r="O23" s="116">
        <f t="shared" si="4"/>
        <v>111.5</v>
      </c>
      <c r="P23" s="51">
        <f t="shared" si="2"/>
        <v>13.178264933847197</v>
      </c>
      <c r="Q23" s="51">
        <f t="shared" si="3"/>
        <v>6.589132466923599</v>
      </c>
      <c r="R23" s="51">
        <f t="shared" si="5"/>
        <v>11.819071689549055</v>
      </c>
      <c r="S23" s="51">
        <f t="shared" si="6"/>
        <v>55750</v>
      </c>
      <c r="T23" s="51">
        <f t="shared" si="7"/>
        <v>9291.666666666666</v>
      </c>
      <c r="U23" s="77">
        <v>0.07102226083333334</v>
      </c>
      <c r="V23" s="30">
        <f t="shared" si="0"/>
        <v>784965.1552324914</v>
      </c>
    </row>
    <row r="24" spans="1:22" ht="12.75">
      <c r="A24" s="30"/>
      <c r="B24" s="123">
        <v>39155</v>
      </c>
      <c r="C24" s="141" t="s">
        <v>184</v>
      </c>
      <c r="D24" s="125">
        <v>2</v>
      </c>
      <c r="E24" s="126">
        <v>24</v>
      </c>
      <c r="F24" s="126" t="s">
        <v>81</v>
      </c>
      <c r="G24" s="127">
        <v>2</v>
      </c>
      <c r="H24" s="128">
        <v>6</v>
      </c>
      <c r="I24" s="127">
        <v>0.1</v>
      </c>
      <c r="J24" s="53">
        <f t="shared" si="1"/>
        <v>0.0002</v>
      </c>
      <c r="K24" s="127">
        <v>112</v>
      </c>
      <c r="L24" s="127">
        <v>121</v>
      </c>
      <c r="M24" s="127">
        <v>121</v>
      </c>
      <c r="N24" s="127">
        <v>116</v>
      </c>
      <c r="O24" s="122">
        <f t="shared" si="4"/>
        <v>117.5</v>
      </c>
      <c r="P24" s="53">
        <f t="shared" si="2"/>
        <v>4.358898943540674</v>
      </c>
      <c r="Q24" s="53">
        <f t="shared" si="3"/>
        <v>2.179449471770337</v>
      </c>
      <c r="R24" s="53">
        <f t="shared" si="5"/>
        <v>3.709701228545254</v>
      </c>
      <c r="S24" s="53">
        <f t="shared" si="6"/>
        <v>58750</v>
      </c>
      <c r="T24" s="53">
        <f t="shared" si="7"/>
        <v>9791.666666666666</v>
      </c>
      <c r="U24" s="77">
        <v>0.07102226083333334</v>
      </c>
      <c r="V24" s="30">
        <f t="shared" si="0"/>
        <v>827205.4326441053</v>
      </c>
    </row>
    <row r="25" spans="1:22" ht="12.75">
      <c r="A25" s="30"/>
      <c r="B25" s="135">
        <v>39155</v>
      </c>
      <c r="C25" s="130" t="s">
        <v>185</v>
      </c>
      <c r="D25" s="145">
        <v>5</v>
      </c>
      <c r="E25" s="146">
        <v>24</v>
      </c>
      <c r="F25" s="146" t="s">
        <v>81</v>
      </c>
      <c r="G25" s="138">
        <v>2</v>
      </c>
      <c r="H25" s="147">
        <v>6</v>
      </c>
      <c r="I25" s="138">
        <v>0.1</v>
      </c>
      <c r="J25" s="148">
        <f t="shared" si="1"/>
        <v>0.0002</v>
      </c>
      <c r="K25" s="138">
        <v>129</v>
      </c>
      <c r="L25" s="138">
        <v>124</v>
      </c>
      <c r="M25" s="138">
        <v>128</v>
      </c>
      <c r="N25" s="138">
        <v>120</v>
      </c>
      <c r="O25" s="140">
        <f t="shared" si="4"/>
        <v>125.25</v>
      </c>
      <c r="P25" s="138">
        <f t="shared" si="2"/>
        <v>4.112987559751022</v>
      </c>
      <c r="Q25" s="138">
        <f t="shared" si="3"/>
        <v>2.056493779875511</v>
      </c>
      <c r="R25" s="138">
        <f t="shared" si="5"/>
        <v>3.283822402994828</v>
      </c>
      <c r="S25" s="138">
        <f t="shared" si="6"/>
        <v>62625</v>
      </c>
      <c r="T25" s="138">
        <f t="shared" si="7"/>
        <v>10437.5</v>
      </c>
      <c r="U25" s="77">
        <v>0.07102226083333334</v>
      </c>
      <c r="V25" s="30">
        <f t="shared" si="0"/>
        <v>881765.79096744</v>
      </c>
    </row>
    <row r="26" spans="1:22" ht="12.75">
      <c r="A26" s="30"/>
      <c r="B26" s="117">
        <v>39155</v>
      </c>
      <c r="C26" s="143" t="s">
        <v>186</v>
      </c>
      <c r="D26" s="55">
        <v>5</v>
      </c>
      <c r="E26" s="119">
        <v>24</v>
      </c>
      <c r="F26" s="119" t="s">
        <v>93</v>
      </c>
      <c r="G26" s="53">
        <v>2</v>
      </c>
      <c r="H26" s="120">
        <v>6</v>
      </c>
      <c r="I26" s="53">
        <v>0.1</v>
      </c>
      <c r="J26" s="53">
        <f t="shared" si="1"/>
        <v>0.0002</v>
      </c>
      <c r="K26" s="53">
        <v>124</v>
      </c>
      <c r="L26" s="53">
        <v>107</v>
      </c>
      <c r="M26" s="53">
        <v>106</v>
      </c>
      <c r="N26" s="53">
        <v>112</v>
      </c>
      <c r="O26" s="122">
        <f t="shared" si="4"/>
        <v>112.25</v>
      </c>
      <c r="P26" s="53">
        <f t="shared" si="2"/>
        <v>8.261355820929152</v>
      </c>
      <c r="Q26" s="53">
        <f t="shared" si="3"/>
        <v>4.130677910464576</v>
      </c>
      <c r="R26" s="53">
        <f t="shared" si="5"/>
        <v>7.359782468533766</v>
      </c>
      <c r="S26" s="53">
        <f t="shared" si="6"/>
        <v>56125</v>
      </c>
      <c r="T26" s="53">
        <f t="shared" si="7"/>
        <v>9354.166666666666</v>
      </c>
      <c r="U26" s="77">
        <v>0.07102226083333334</v>
      </c>
      <c r="V26" s="30">
        <f t="shared" si="0"/>
        <v>790245.1899089431</v>
      </c>
    </row>
    <row r="27" spans="1:22" ht="12.75">
      <c r="A27" s="30"/>
      <c r="B27" s="112">
        <v>39155</v>
      </c>
      <c r="C27" s="113" t="s">
        <v>187</v>
      </c>
      <c r="D27" s="54">
        <v>7</v>
      </c>
      <c r="E27" s="114">
        <v>24</v>
      </c>
      <c r="F27" s="114" t="s">
        <v>94</v>
      </c>
      <c r="G27" s="51">
        <v>2</v>
      </c>
      <c r="H27" s="115">
        <v>6</v>
      </c>
      <c r="I27" s="51">
        <v>0.1</v>
      </c>
      <c r="J27" s="51">
        <f t="shared" si="1"/>
        <v>0.0002</v>
      </c>
      <c r="K27" s="51">
        <v>122</v>
      </c>
      <c r="L27" s="51">
        <v>129</v>
      </c>
      <c r="M27" s="51">
        <v>122</v>
      </c>
      <c r="N27" s="51">
        <v>115</v>
      </c>
      <c r="O27" s="116">
        <f t="shared" si="4"/>
        <v>122</v>
      </c>
      <c r="P27" s="51">
        <f t="shared" si="2"/>
        <v>5.715476066494082</v>
      </c>
      <c r="Q27" s="51">
        <f t="shared" si="3"/>
        <v>2.857738033247041</v>
      </c>
      <c r="R27" s="51">
        <f t="shared" si="5"/>
        <v>4.684816447945969</v>
      </c>
      <c r="S27" s="51">
        <f t="shared" si="6"/>
        <v>61000</v>
      </c>
      <c r="T27" s="51">
        <f t="shared" si="7"/>
        <v>10166.666666666666</v>
      </c>
      <c r="U27" s="77">
        <v>0.07102226083333334</v>
      </c>
      <c r="V27" s="30">
        <f t="shared" si="0"/>
        <v>858885.6407028157</v>
      </c>
    </row>
    <row r="28" spans="1:22" ht="12.75">
      <c r="A28" s="30"/>
      <c r="B28" s="123">
        <v>39155</v>
      </c>
      <c r="C28" s="143" t="s">
        <v>188</v>
      </c>
      <c r="D28" s="55">
        <v>7</v>
      </c>
      <c r="E28" s="119">
        <v>24</v>
      </c>
      <c r="F28" s="119" t="s">
        <v>94</v>
      </c>
      <c r="G28" s="127">
        <v>2</v>
      </c>
      <c r="H28" s="120">
        <v>6</v>
      </c>
      <c r="I28" s="127">
        <v>0.1</v>
      </c>
      <c r="J28" s="53">
        <f t="shared" si="1"/>
        <v>0.0002</v>
      </c>
      <c r="K28" s="127">
        <v>117</v>
      </c>
      <c r="L28" s="127">
        <v>138</v>
      </c>
      <c r="M28" s="127">
        <v>133</v>
      </c>
      <c r="N28" s="127">
        <v>126</v>
      </c>
      <c r="O28" s="122">
        <f t="shared" si="4"/>
        <v>128.5</v>
      </c>
      <c r="P28" s="53">
        <f t="shared" si="2"/>
        <v>9.1104335791443</v>
      </c>
      <c r="Q28" s="53">
        <f t="shared" si="3"/>
        <v>4.55521678957215</v>
      </c>
      <c r="R28" s="53">
        <f t="shared" si="5"/>
        <v>7.089831579100622</v>
      </c>
      <c r="S28" s="53">
        <f t="shared" si="6"/>
        <v>64250</v>
      </c>
      <c r="T28" s="53">
        <f t="shared" si="7"/>
        <v>10708.333333333334</v>
      </c>
      <c r="U28" s="77">
        <v>0.07102226083333334</v>
      </c>
      <c r="V28" s="30">
        <f t="shared" si="0"/>
        <v>904645.9412320642</v>
      </c>
    </row>
    <row r="29" spans="1:22" ht="12.75">
      <c r="A29" s="30"/>
      <c r="B29" s="129">
        <v>39155</v>
      </c>
      <c r="C29" s="149" t="s">
        <v>189</v>
      </c>
      <c r="D29" s="131">
        <v>3</v>
      </c>
      <c r="E29" s="132">
        <v>30.5</v>
      </c>
      <c r="F29" s="132" t="s">
        <v>93</v>
      </c>
      <c r="G29" s="133">
        <v>2</v>
      </c>
      <c r="H29" s="134">
        <v>6</v>
      </c>
      <c r="I29" s="51">
        <v>0.1</v>
      </c>
      <c r="J29" s="133">
        <f t="shared" si="1"/>
        <v>0.0002</v>
      </c>
      <c r="K29" s="133">
        <v>93</v>
      </c>
      <c r="L29" s="133">
        <v>101</v>
      </c>
      <c r="M29" s="133">
        <v>104</v>
      </c>
      <c r="N29" s="133">
        <v>111</v>
      </c>
      <c r="O29" s="116">
        <f t="shared" si="4"/>
        <v>102.25</v>
      </c>
      <c r="P29" s="51">
        <f t="shared" si="2"/>
        <v>7.455423082115014</v>
      </c>
      <c r="Q29" s="51">
        <f t="shared" si="3"/>
        <v>3.727711541057507</v>
      </c>
      <c r="R29" s="51">
        <f t="shared" si="5"/>
        <v>7.291367317471896</v>
      </c>
      <c r="S29" s="51">
        <f t="shared" si="6"/>
        <v>51125</v>
      </c>
      <c r="T29" s="51">
        <f t="shared" si="7"/>
        <v>8520.833333333334</v>
      </c>
      <c r="U29" s="77">
        <v>0.07102226083333334</v>
      </c>
      <c r="V29" s="30">
        <f t="shared" si="0"/>
        <v>719844.7275562533</v>
      </c>
    </row>
    <row r="30" spans="1:22" ht="12.75">
      <c r="A30" s="30"/>
      <c r="B30" s="117">
        <v>39155</v>
      </c>
      <c r="C30" s="143" t="s">
        <v>190</v>
      </c>
      <c r="D30" s="55">
        <v>3</v>
      </c>
      <c r="E30" s="119">
        <v>30.5</v>
      </c>
      <c r="F30" s="119" t="s">
        <v>93</v>
      </c>
      <c r="G30" s="53">
        <v>2</v>
      </c>
      <c r="H30" s="120">
        <v>6</v>
      </c>
      <c r="I30" s="53">
        <v>0.1</v>
      </c>
      <c r="J30" s="53">
        <f t="shared" si="1"/>
        <v>0.0002</v>
      </c>
      <c r="K30" s="53">
        <v>82</v>
      </c>
      <c r="L30" s="53">
        <v>114</v>
      </c>
      <c r="M30" s="53">
        <v>106</v>
      </c>
      <c r="N30" s="53">
        <v>111</v>
      </c>
      <c r="O30" s="122">
        <f t="shared" si="4"/>
        <v>103.25</v>
      </c>
      <c r="P30" s="53">
        <f t="shared" si="2"/>
        <v>14.545904349105742</v>
      </c>
      <c r="Q30" s="53">
        <f t="shared" si="3"/>
        <v>7.272952174552871</v>
      </c>
      <c r="R30" s="53">
        <f t="shared" si="5"/>
        <v>14.08804295312905</v>
      </c>
      <c r="S30" s="53">
        <f t="shared" si="6"/>
        <v>51625</v>
      </c>
      <c r="T30" s="53">
        <f t="shared" si="7"/>
        <v>8604.166666666666</v>
      </c>
      <c r="U30" s="77">
        <v>0.07102226083333334</v>
      </c>
      <c r="V30" s="30">
        <f t="shared" si="0"/>
        <v>726884.7737915224</v>
      </c>
    </row>
    <row r="31" spans="1:22" ht="12.75">
      <c r="A31" s="30"/>
      <c r="B31" s="112">
        <v>39155</v>
      </c>
      <c r="C31" s="142" t="s">
        <v>191</v>
      </c>
      <c r="D31" s="54">
        <v>4</v>
      </c>
      <c r="E31" s="114">
        <v>30.5</v>
      </c>
      <c r="F31" s="114" t="s">
        <v>94</v>
      </c>
      <c r="G31" s="51">
        <v>2</v>
      </c>
      <c r="H31" s="115">
        <v>6</v>
      </c>
      <c r="I31" s="51">
        <v>0.1</v>
      </c>
      <c r="J31" s="51">
        <f t="shared" si="1"/>
        <v>0.0002</v>
      </c>
      <c r="K31" s="51">
        <v>99</v>
      </c>
      <c r="L31" s="51">
        <v>97</v>
      </c>
      <c r="M31" s="51">
        <v>101</v>
      </c>
      <c r="N31" s="51">
        <v>83</v>
      </c>
      <c r="O31" s="116">
        <f t="shared" si="4"/>
        <v>95</v>
      </c>
      <c r="P31" s="51">
        <f t="shared" si="2"/>
        <v>8.16496580927726</v>
      </c>
      <c r="Q31" s="51">
        <f t="shared" si="3"/>
        <v>4.08248290463863</v>
      </c>
      <c r="R31" s="51">
        <f t="shared" si="5"/>
        <v>8.594700851870801</v>
      </c>
      <c r="S31" s="51">
        <f t="shared" si="6"/>
        <v>47500</v>
      </c>
      <c r="T31" s="51">
        <f t="shared" si="7"/>
        <v>7916.666666666667</v>
      </c>
      <c r="U31" s="77">
        <v>0.07102226083333334</v>
      </c>
      <c r="V31" s="30">
        <f t="shared" si="0"/>
        <v>668804.3923505533</v>
      </c>
    </row>
    <row r="32" spans="1:22" ht="12.75">
      <c r="A32" s="30"/>
      <c r="B32" s="117">
        <v>39155</v>
      </c>
      <c r="C32" s="141" t="s">
        <v>192</v>
      </c>
      <c r="D32" s="125">
        <v>4</v>
      </c>
      <c r="E32" s="126">
        <v>30.5</v>
      </c>
      <c r="F32" s="126" t="s">
        <v>94</v>
      </c>
      <c r="G32" s="53">
        <v>2</v>
      </c>
      <c r="H32" s="128">
        <v>6</v>
      </c>
      <c r="I32" s="127">
        <v>0.1</v>
      </c>
      <c r="J32" s="53">
        <f t="shared" si="1"/>
        <v>0.0002</v>
      </c>
      <c r="K32" s="53">
        <v>73</v>
      </c>
      <c r="L32" s="53">
        <v>76</v>
      </c>
      <c r="M32" s="53">
        <v>87</v>
      </c>
      <c r="N32" s="53">
        <v>100</v>
      </c>
      <c r="O32" s="122">
        <f t="shared" si="4"/>
        <v>84</v>
      </c>
      <c r="P32" s="53">
        <f t="shared" si="2"/>
        <v>12.24744871391589</v>
      </c>
      <c r="Q32" s="53">
        <f t="shared" si="3"/>
        <v>6.123724356957945</v>
      </c>
      <c r="R32" s="53">
        <f t="shared" si="5"/>
        <v>14.580296087995107</v>
      </c>
      <c r="S32" s="53">
        <f t="shared" si="6"/>
        <v>42000</v>
      </c>
      <c r="T32" s="53">
        <f t="shared" si="7"/>
        <v>7000</v>
      </c>
      <c r="U32" s="77">
        <v>0.07102226083333334</v>
      </c>
      <c r="V32" s="30">
        <f t="shared" si="0"/>
        <v>591363.8837625944</v>
      </c>
    </row>
    <row r="33" spans="1:22" ht="12.75">
      <c r="A33" s="30"/>
      <c r="B33" s="129">
        <v>39155</v>
      </c>
      <c r="C33" s="142" t="s">
        <v>193</v>
      </c>
      <c r="D33" s="54">
        <v>6</v>
      </c>
      <c r="E33" s="114">
        <v>30.5</v>
      </c>
      <c r="F33" s="114" t="s">
        <v>93</v>
      </c>
      <c r="G33" s="133">
        <v>2</v>
      </c>
      <c r="H33" s="115">
        <v>6</v>
      </c>
      <c r="I33" s="51">
        <v>0.1</v>
      </c>
      <c r="J33" s="133">
        <f t="shared" si="1"/>
        <v>0.0002</v>
      </c>
      <c r="K33" s="133">
        <v>125</v>
      </c>
      <c r="L33" s="133">
        <v>114</v>
      </c>
      <c r="M33" s="133">
        <v>111</v>
      </c>
      <c r="N33" s="133">
        <v>121</v>
      </c>
      <c r="O33" s="116">
        <f t="shared" si="4"/>
        <v>117.75</v>
      </c>
      <c r="P33" s="51">
        <f t="shared" si="2"/>
        <v>6.3966136874651625</v>
      </c>
      <c r="Q33" s="51">
        <f t="shared" si="3"/>
        <v>3.1983068437325812</v>
      </c>
      <c r="R33" s="51">
        <f t="shared" si="5"/>
        <v>5.432368312072325</v>
      </c>
      <c r="S33" s="51">
        <f t="shared" si="6"/>
        <v>58875</v>
      </c>
      <c r="T33" s="51">
        <f t="shared" si="7"/>
        <v>9812.5</v>
      </c>
      <c r="U33" s="77">
        <v>0.07102226083333334</v>
      </c>
      <c r="V33" s="30">
        <f t="shared" si="0"/>
        <v>828965.4442029226</v>
      </c>
    </row>
    <row r="34" spans="1:22" ht="12.75">
      <c r="A34" s="30"/>
      <c r="B34" s="117">
        <v>39155</v>
      </c>
      <c r="C34" s="143" t="s">
        <v>195</v>
      </c>
      <c r="D34" s="55">
        <v>6</v>
      </c>
      <c r="E34" s="119">
        <v>30.5</v>
      </c>
      <c r="F34" s="119" t="s">
        <v>93</v>
      </c>
      <c r="G34" s="53">
        <v>2</v>
      </c>
      <c r="H34" s="120">
        <v>6</v>
      </c>
      <c r="I34" s="53">
        <v>0.1</v>
      </c>
      <c r="J34" s="53">
        <f t="shared" si="1"/>
        <v>0.0002</v>
      </c>
      <c r="K34" s="53">
        <v>112</v>
      </c>
      <c r="L34" s="53">
        <v>85</v>
      </c>
      <c r="M34" s="53">
        <v>124</v>
      </c>
      <c r="N34" s="53">
        <v>108</v>
      </c>
      <c r="O34" s="122">
        <f t="shared" si="4"/>
        <v>107.25</v>
      </c>
      <c r="P34" s="53">
        <f t="shared" si="2"/>
        <v>16.31716887208072</v>
      </c>
      <c r="Q34" s="53">
        <f t="shared" si="3"/>
        <v>8.15858443604036</v>
      </c>
      <c r="R34" s="53">
        <f t="shared" si="5"/>
        <v>15.214143470471535</v>
      </c>
      <c r="S34" s="53">
        <f t="shared" si="6"/>
        <v>53625</v>
      </c>
      <c r="T34" s="53">
        <f t="shared" si="7"/>
        <v>8937.5</v>
      </c>
      <c r="U34" s="77">
        <v>0.07102226083333334</v>
      </c>
      <c r="V34" s="30">
        <f t="shared" si="0"/>
        <v>755044.9587325982</v>
      </c>
    </row>
    <row r="35" spans="1:22" ht="12.75">
      <c r="A35" s="30"/>
      <c r="B35" s="112">
        <v>39155</v>
      </c>
      <c r="C35" s="142" t="s">
        <v>196</v>
      </c>
      <c r="D35" s="54">
        <v>8</v>
      </c>
      <c r="E35" s="114">
        <v>30.5</v>
      </c>
      <c r="F35" s="114" t="s">
        <v>94</v>
      </c>
      <c r="G35" s="51">
        <v>2</v>
      </c>
      <c r="H35" s="115">
        <v>6</v>
      </c>
      <c r="I35" s="51">
        <v>0.1</v>
      </c>
      <c r="J35" s="51">
        <f t="shared" si="1"/>
        <v>0.0002</v>
      </c>
      <c r="K35" s="51">
        <v>113</v>
      </c>
      <c r="L35" s="51">
        <v>126</v>
      </c>
      <c r="M35" s="51">
        <v>148</v>
      </c>
      <c r="N35" s="51">
        <v>114</v>
      </c>
      <c r="O35" s="116">
        <f t="shared" si="4"/>
        <v>125.25</v>
      </c>
      <c r="P35" s="51">
        <f t="shared" si="2"/>
        <v>16.276260831857748</v>
      </c>
      <c r="Q35" s="51">
        <f t="shared" si="3"/>
        <v>8.138130415928874</v>
      </c>
      <c r="R35" s="51">
        <f t="shared" si="5"/>
        <v>12.995018628229737</v>
      </c>
      <c r="S35" s="51">
        <f t="shared" si="6"/>
        <v>62625</v>
      </c>
      <c r="T35" s="51">
        <f t="shared" si="7"/>
        <v>10437.5</v>
      </c>
      <c r="U35" s="77">
        <v>0.07102226083333334</v>
      </c>
      <c r="V35" s="30">
        <f t="shared" si="0"/>
        <v>881765.79096744</v>
      </c>
    </row>
    <row r="36" spans="1:22" ht="12.75">
      <c r="A36" s="30"/>
      <c r="B36" s="123">
        <v>39155</v>
      </c>
      <c r="C36" s="141" t="s">
        <v>197</v>
      </c>
      <c r="D36" s="125">
        <v>8</v>
      </c>
      <c r="E36" s="126">
        <v>30.5</v>
      </c>
      <c r="F36" s="126" t="s">
        <v>94</v>
      </c>
      <c r="G36" s="127">
        <v>2</v>
      </c>
      <c r="H36" s="128">
        <v>6</v>
      </c>
      <c r="I36" s="127">
        <v>0.1</v>
      </c>
      <c r="J36" s="53">
        <f t="shared" si="1"/>
        <v>0.0002</v>
      </c>
      <c r="K36" s="127">
        <v>138</v>
      </c>
      <c r="L36" s="127">
        <v>111</v>
      </c>
      <c r="M36" s="127">
        <v>114</v>
      </c>
      <c r="N36" s="127">
        <v>105</v>
      </c>
      <c r="O36" s="122">
        <f t="shared" si="4"/>
        <v>117</v>
      </c>
      <c r="P36" s="53">
        <f t="shared" si="2"/>
        <v>14.491376746189438</v>
      </c>
      <c r="Q36" s="53">
        <f t="shared" si="3"/>
        <v>7.245688373094719</v>
      </c>
      <c r="R36" s="53">
        <f t="shared" si="5"/>
        <v>12.385792090760203</v>
      </c>
      <c r="S36" s="53">
        <f t="shared" si="6"/>
        <v>58500</v>
      </c>
      <c r="T36" s="53">
        <f t="shared" si="7"/>
        <v>9750</v>
      </c>
      <c r="U36" s="77">
        <v>0.07102226083333334</v>
      </c>
      <c r="V36" s="30">
        <f t="shared" si="0"/>
        <v>823685.4095264708</v>
      </c>
    </row>
    <row r="37" spans="1:22" ht="12.75">
      <c r="A37" s="30"/>
      <c r="B37" s="112">
        <v>39157</v>
      </c>
      <c r="C37" s="142" t="s">
        <v>198</v>
      </c>
      <c r="D37" s="54">
        <v>1</v>
      </c>
      <c r="E37" s="114">
        <v>24</v>
      </c>
      <c r="F37" s="114" t="s">
        <v>94</v>
      </c>
      <c r="G37" s="51">
        <v>4</v>
      </c>
      <c r="H37" s="115">
        <v>6</v>
      </c>
      <c r="I37" s="51">
        <v>0.1</v>
      </c>
      <c r="J37" s="133">
        <f t="shared" si="1"/>
        <v>0.0002</v>
      </c>
      <c r="K37" s="51">
        <v>132</v>
      </c>
      <c r="L37" s="51">
        <v>130</v>
      </c>
      <c r="M37" s="51">
        <v>105</v>
      </c>
      <c r="N37" s="51">
        <v>141</v>
      </c>
      <c r="O37" s="116">
        <f t="shared" si="4"/>
        <v>127</v>
      </c>
      <c r="P37" s="51">
        <f t="shared" si="2"/>
        <v>15.427248620541512</v>
      </c>
      <c r="Q37" s="51">
        <f t="shared" si="3"/>
        <v>7.713624310270756</v>
      </c>
      <c r="R37" s="51">
        <f t="shared" si="5"/>
        <v>12.147439858694103</v>
      </c>
      <c r="S37" s="51">
        <f t="shared" si="6"/>
        <v>63500</v>
      </c>
      <c r="T37" s="51">
        <f t="shared" si="7"/>
        <v>10583.333333333334</v>
      </c>
      <c r="U37" s="77">
        <v>0.06437832140625</v>
      </c>
      <c r="V37" s="30">
        <f t="shared" si="0"/>
        <v>986356.8762424315</v>
      </c>
    </row>
    <row r="38" spans="1:22" ht="12.75">
      <c r="A38" s="30"/>
      <c r="B38" s="117">
        <v>39157</v>
      </c>
      <c r="C38" s="143" t="s">
        <v>199</v>
      </c>
      <c r="D38" s="55">
        <v>1</v>
      </c>
      <c r="E38" s="119">
        <v>24</v>
      </c>
      <c r="F38" s="119" t="s">
        <v>94</v>
      </c>
      <c r="G38" s="53">
        <v>4</v>
      </c>
      <c r="H38" s="120">
        <v>6</v>
      </c>
      <c r="I38" s="53">
        <v>0.1</v>
      </c>
      <c r="J38" s="53">
        <f t="shared" si="1"/>
        <v>0.0002</v>
      </c>
      <c r="K38" s="53">
        <v>133</v>
      </c>
      <c r="L38" s="53">
        <v>152</v>
      </c>
      <c r="M38" s="53">
        <v>120</v>
      </c>
      <c r="N38" s="53">
        <v>138</v>
      </c>
      <c r="O38" s="122">
        <f t="shared" si="4"/>
        <v>135.75</v>
      </c>
      <c r="P38" s="53">
        <f t="shared" si="2"/>
        <v>13.225606476327151</v>
      </c>
      <c r="Q38" s="53">
        <f t="shared" si="3"/>
        <v>6.6128032381635755</v>
      </c>
      <c r="R38" s="53">
        <f t="shared" si="5"/>
        <v>9.7426198720642</v>
      </c>
      <c r="S38" s="53">
        <f t="shared" si="6"/>
        <v>67875</v>
      </c>
      <c r="T38" s="53">
        <f t="shared" si="7"/>
        <v>11312.5</v>
      </c>
      <c r="U38" s="77">
        <v>0.06437832140625</v>
      </c>
      <c r="V38" s="30">
        <f t="shared" si="0"/>
        <v>1054314.535038662</v>
      </c>
    </row>
    <row r="39" spans="1:22" ht="12.75">
      <c r="A39" s="30"/>
      <c r="B39" s="112">
        <v>39157</v>
      </c>
      <c r="C39" s="142" t="s">
        <v>200</v>
      </c>
      <c r="D39" s="54">
        <v>2</v>
      </c>
      <c r="E39" s="114">
        <v>24</v>
      </c>
      <c r="F39" s="114" t="s">
        <v>93</v>
      </c>
      <c r="G39" s="51">
        <v>4</v>
      </c>
      <c r="H39" s="115">
        <v>6</v>
      </c>
      <c r="I39" s="51">
        <v>0.1</v>
      </c>
      <c r="J39" s="51">
        <f t="shared" si="1"/>
        <v>0.0002</v>
      </c>
      <c r="K39" s="51">
        <v>119</v>
      </c>
      <c r="L39" s="51">
        <v>133</v>
      </c>
      <c r="M39" s="51">
        <v>124</v>
      </c>
      <c r="N39" s="51">
        <v>105</v>
      </c>
      <c r="O39" s="116">
        <f t="shared" si="4"/>
        <v>120.25</v>
      </c>
      <c r="P39" s="51">
        <f t="shared" si="2"/>
        <v>11.7011395456454</v>
      </c>
      <c r="Q39" s="51">
        <f t="shared" si="3"/>
        <v>5.8505697728227</v>
      </c>
      <c r="R39" s="51">
        <f t="shared" si="5"/>
        <v>9.730677376836091</v>
      </c>
      <c r="S39" s="51">
        <f t="shared" si="6"/>
        <v>60125</v>
      </c>
      <c r="T39" s="51">
        <f t="shared" si="7"/>
        <v>10020.833333333334</v>
      </c>
      <c r="U39" s="77">
        <v>0.06437832140625</v>
      </c>
      <c r="V39" s="30">
        <f t="shared" si="0"/>
        <v>933932.396599625</v>
      </c>
    </row>
    <row r="40" spans="1:22" ht="12.75">
      <c r="A40" s="30"/>
      <c r="B40" s="123">
        <v>39157</v>
      </c>
      <c r="C40" s="141" t="s">
        <v>201</v>
      </c>
      <c r="D40" s="125">
        <v>2</v>
      </c>
      <c r="E40" s="126">
        <v>24</v>
      </c>
      <c r="F40" s="126" t="s">
        <v>93</v>
      </c>
      <c r="G40" s="127">
        <v>4</v>
      </c>
      <c r="H40" s="128">
        <v>6</v>
      </c>
      <c r="I40" s="127">
        <v>0.1</v>
      </c>
      <c r="J40" s="53">
        <f t="shared" si="1"/>
        <v>0.0002</v>
      </c>
      <c r="K40" s="127">
        <v>161</v>
      </c>
      <c r="L40" s="127">
        <v>152</v>
      </c>
      <c r="M40" s="127">
        <v>163</v>
      </c>
      <c r="N40" s="127">
        <v>160</v>
      </c>
      <c r="O40" s="122">
        <f t="shared" si="4"/>
        <v>159</v>
      </c>
      <c r="P40" s="53">
        <f t="shared" si="2"/>
        <v>4.83045891539648</v>
      </c>
      <c r="Q40" s="53">
        <f t="shared" si="3"/>
        <v>2.41522945769824</v>
      </c>
      <c r="R40" s="53">
        <f t="shared" si="5"/>
        <v>3.0380244750921257</v>
      </c>
      <c r="S40" s="53">
        <f t="shared" si="6"/>
        <v>79500</v>
      </c>
      <c r="T40" s="53">
        <f t="shared" si="7"/>
        <v>13250</v>
      </c>
      <c r="U40" s="77">
        <v>0.06437832140625</v>
      </c>
      <c r="V40" s="30">
        <f t="shared" si="0"/>
        <v>1234887.7426972173</v>
      </c>
    </row>
    <row r="41" spans="1:22" ht="12.75">
      <c r="A41" s="30"/>
      <c r="B41" s="112">
        <v>39157</v>
      </c>
      <c r="C41" s="149" t="s">
        <v>202</v>
      </c>
      <c r="D41" s="131">
        <v>5</v>
      </c>
      <c r="E41" s="132">
        <v>24</v>
      </c>
      <c r="F41" s="132" t="s">
        <v>93</v>
      </c>
      <c r="G41" s="51">
        <v>4</v>
      </c>
      <c r="H41" s="134">
        <v>6</v>
      </c>
      <c r="I41" s="51">
        <v>0.1</v>
      </c>
      <c r="J41" s="133">
        <f t="shared" si="1"/>
        <v>0.0002</v>
      </c>
      <c r="K41" s="51">
        <v>140</v>
      </c>
      <c r="L41" s="51">
        <v>102</v>
      </c>
      <c r="M41" s="51">
        <v>129</v>
      </c>
      <c r="N41" s="51">
        <v>103</v>
      </c>
      <c r="O41" s="116">
        <f t="shared" si="4"/>
        <v>118.5</v>
      </c>
      <c r="P41" s="51">
        <f t="shared" si="2"/>
        <v>19.017535767461215</v>
      </c>
      <c r="Q41" s="51">
        <f t="shared" si="3"/>
        <v>9.508767883730608</v>
      </c>
      <c r="R41" s="51">
        <f t="shared" si="5"/>
        <v>16.04855339026263</v>
      </c>
      <c r="S41" s="51">
        <f t="shared" si="6"/>
        <v>59250</v>
      </c>
      <c r="T41" s="51">
        <f t="shared" si="7"/>
        <v>9875</v>
      </c>
      <c r="U41" s="77">
        <v>0.06437832140625</v>
      </c>
      <c r="V41" s="30">
        <f t="shared" si="0"/>
        <v>920340.864840379</v>
      </c>
    </row>
    <row r="42" spans="1:22" ht="12.75">
      <c r="A42" s="30"/>
      <c r="B42" s="150">
        <v>39157</v>
      </c>
      <c r="C42" s="151" t="s">
        <v>203</v>
      </c>
      <c r="D42" s="152">
        <v>5</v>
      </c>
      <c r="E42" s="153">
        <v>24</v>
      </c>
      <c r="F42" s="153" t="s">
        <v>93</v>
      </c>
      <c r="G42" s="154">
        <v>4</v>
      </c>
      <c r="H42" s="155">
        <v>6</v>
      </c>
      <c r="I42" s="154">
        <v>0.1</v>
      </c>
      <c r="J42" s="154">
        <f t="shared" si="1"/>
        <v>0.0002</v>
      </c>
      <c r="K42" s="154"/>
      <c r="L42" s="154"/>
      <c r="M42" s="154"/>
      <c r="N42" s="154"/>
      <c r="O42" s="156" t="e">
        <f t="shared" si="4"/>
        <v>#DIV/0!</v>
      </c>
      <c r="P42" s="154" t="e">
        <f t="shared" si="2"/>
        <v>#DIV/0!</v>
      </c>
      <c r="Q42" s="154" t="e">
        <f t="shared" si="3"/>
        <v>#DIV/0!</v>
      </c>
      <c r="R42" s="154"/>
      <c r="S42" s="154" t="e">
        <f t="shared" si="6"/>
        <v>#DIV/0!</v>
      </c>
      <c r="T42" s="154"/>
      <c r="U42" s="77"/>
      <c r="V42" s="30"/>
    </row>
    <row r="43" spans="1:22" ht="12.75">
      <c r="A43" s="30"/>
      <c r="B43" s="112">
        <v>39157</v>
      </c>
      <c r="C43" s="142" t="s">
        <v>204</v>
      </c>
      <c r="D43" s="54">
        <v>7</v>
      </c>
      <c r="E43" s="114">
        <v>24</v>
      </c>
      <c r="F43" s="114" t="s">
        <v>94</v>
      </c>
      <c r="G43" s="51">
        <v>4</v>
      </c>
      <c r="H43" s="115">
        <v>6</v>
      </c>
      <c r="I43" s="51">
        <v>0.1</v>
      </c>
      <c r="J43" s="51">
        <f t="shared" si="1"/>
        <v>0.0002</v>
      </c>
      <c r="K43" s="51">
        <v>94</v>
      </c>
      <c r="L43" s="51">
        <v>89</v>
      </c>
      <c r="M43" s="51">
        <v>104</v>
      </c>
      <c r="N43" s="51">
        <v>101</v>
      </c>
      <c r="O43" s="116">
        <f t="shared" si="4"/>
        <v>97</v>
      </c>
      <c r="P43" s="51">
        <f t="shared" si="2"/>
        <v>6.782329983125268</v>
      </c>
      <c r="Q43" s="51">
        <f t="shared" si="3"/>
        <v>3.391164991562634</v>
      </c>
      <c r="R43" s="51">
        <f t="shared" si="5"/>
        <v>6.992092766108524</v>
      </c>
      <c r="S43" s="51">
        <f t="shared" si="6"/>
        <v>48500</v>
      </c>
      <c r="T43" s="51">
        <f t="shared" si="7"/>
        <v>8083.333333333333</v>
      </c>
      <c r="U43" s="77">
        <v>0.06437832140625</v>
      </c>
      <c r="V43" s="30">
        <f t="shared" si="0"/>
        <v>753359.1889410696</v>
      </c>
    </row>
    <row r="44" spans="1:22" ht="12.75">
      <c r="A44" s="30"/>
      <c r="B44" s="123">
        <v>39157</v>
      </c>
      <c r="C44" s="143" t="s">
        <v>205</v>
      </c>
      <c r="D44" s="55">
        <v>7</v>
      </c>
      <c r="E44" s="119">
        <v>24</v>
      </c>
      <c r="F44" s="119" t="s">
        <v>94</v>
      </c>
      <c r="G44" s="127">
        <v>4</v>
      </c>
      <c r="H44" s="120">
        <v>6</v>
      </c>
      <c r="I44" s="127">
        <v>0.1</v>
      </c>
      <c r="J44" s="53">
        <f t="shared" si="1"/>
        <v>0.0002</v>
      </c>
      <c r="K44" s="127">
        <v>130</v>
      </c>
      <c r="L44" s="127">
        <v>167</v>
      </c>
      <c r="M44" s="127">
        <v>166</v>
      </c>
      <c r="N44" s="127">
        <v>150</v>
      </c>
      <c r="O44" s="122">
        <f t="shared" si="4"/>
        <v>153.25</v>
      </c>
      <c r="P44" s="53">
        <f t="shared" si="2"/>
        <v>17.346949779908474</v>
      </c>
      <c r="Q44" s="53">
        <f t="shared" si="3"/>
        <v>8.673474889954237</v>
      </c>
      <c r="R44" s="53">
        <f t="shared" si="5"/>
        <v>11.319379954263278</v>
      </c>
      <c r="S44" s="53">
        <f t="shared" si="6"/>
        <v>76625</v>
      </c>
      <c r="T44" s="53">
        <f t="shared" si="7"/>
        <v>12770.833333333334</v>
      </c>
      <c r="U44" s="77">
        <v>0.06437832140625</v>
      </c>
      <c r="V44" s="30">
        <f t="shared" si="0"/>
        <v>1190229.852631123</v>
      </c>
    </row>
    <row r="45" spans="1:22" ht="12.75">
      <c r="A45" s="30"/>
      <c r="B45" s="112">
        <v>39157</v>
      </c>
      <c r="C45" s="130" t="s">
        <v>210</v>
      </c>
      <c r="D45" s="131">
        <v>3</v>
      </c>
      <c r="E45" s="132">
        <v>30.5</v>
      </c>
      <c r="F45" s="132" t="s">
        <v>93</v>
      </c>
      <c r="G45" s="51">
        <v>4</v>
      </c>
      <c r="H45" s="134">
        <v>6</v>
      </c>
      <c r="I45" s="51">
        <v>0.1</v>
      </c>
      <c r="J45" s="133">
        <f t="shared" si="1"/>
        <v>0.0002</v>
      </c>
      <c r="K45" s="51">
        <v>164</v>
      </c>
      <c r="L45" s="51">
        <v>165</v>
      </c>
      <c r="M45" s="51">
        <v>162</v>
      </c>
      <c r="N45" s="51">
        <v>169</v>
      </c>
      <c r="O45" s="116">
        <f t="shared" si="4"/>
        <v>165</v>
      </c>
      <c r="P45" s="51">
        <f t="shared" si="2"/>
        <v>2.943920288775949</v>
      </c>
      <c r="Q45" s="51">
        <f t="shared" si="3"/>
        <v>1.4719601443879744</v>
      </c>
      <c r="R45" s="51">
        <f t="shared" si="5"/>
        <v>1.7841941144096658</v>
      </c>
      <c r="S45" s="51">
        <f t="shared" si="6"/>
        <v>82500</v>
      </c>
      <c r="T45" s="51">
        <f t="shared" si="7"/>
        <v>13750</v>
      </c>
      <c r="U45" s="77">
        <v>0.06437832140625</v>
      </c>
      <c r="V45" s="30">
        <f t="shared" si="0"/>
        <v>1281487.2801574897</v>
      </c>
    </row>
    <row r="46" spans="1:22" ht="12.75">
      <c r="A46" s="30"/>
      <c r="B46" s="117">
        <v>39157</v>
      </c>
      <c r="C46" s="118" t="s">
        <v>211</v>
      </c>
      <c r="D46" s="55">
        <v>3</v>
      </c>
      <c r="E46" s="119">
        <v>30.5</v>
      </c>
      <c r="F46" s="119" t="s">
        <v>93</v>
      </c>
      <c r="G46" s="53">
        <v>4</v>
      </c>
      <c r="H46" s="120">
        <v>6</v>
      </c>
      <c r="I46" s="53">
        <v>0.1</v>
      </c>
      <c r="J46" s="53">
        <f t="shared" si="1"/>
        <v>0.0002</v>
      </c>
      <c r="K46" s="53">
        <v>139</v>
      </c>
      <c r="L46" s="53">
        <v>126</v>
      </c>
      <c r="M46" s="53">
        <v>140</v>
      </c>
      <c r="N46" s="53">
        <v>147</v>
      </c>
      <c r="O46" s="122">
        <f t="shared" si="4"/>
        <v>138</v>
      </c>
      <c r="P46" s="53">
        <f t="shared" si="2"/>
        <v>8.755950357709132</v>
      </c>
      <c r="Q46" s="53">
        <f t="shared" si="3"/>
        <v>4.377975178854566</v>
      </c>
      <c r="R46" s="53">
        <f t="shared" si="5"/>
        <v>6.344891563557342</v>
      </c>
      <c r="S46" s="53">
        <f t="shared" si="6"/>
        <v>69000</v>
      </c>
      <c r="T46" s="53">
        <f t="shared" si="7"/>
        <v>11500</v>
      </c>
      <c r="U46" s="77">
        <v>0.06437832140625</v>
      </c>
      <c r="V46" s="30">
        <f t="shared" si="0"/>
        <v>1071789.361586264</v>
      </c>
    </row>
    <row r="47" spans="1:22" ht="12.75">
      <c r="A47" s="30"/>
      <c r="B47" s="112">
        <v>39157</v>
      </c>
      <c r="C47" s="113" t="s">
        <v>212</v>
      </c>
      <c r="D47" s="54">
        <v>4</v>
      </c>
      <c r="E47" s="114">
        <v>30.5</v>
      </c>
      <c r="F47" s="114" t="s">
        <v>94</v>
      </c>
      <c r="G47" s="51">
        <v>4</v>
      </c>
      <c r="H47" s="115">
        <v>6</v>
      </c>
      <c r="I47" s="51">
        <v>0.1</v>
      </c>
      <c r="J47" s="51">
        <f t="shared" si="1"/>
        <v>0.0002</v>
      </c>
      <c r="K47" s="51">
        <v>143</v>
      </c>
      <c r="L47" s="51">
        <v>124</v>
      </c>
      <c r="M47" s="51">
        <v>128</v>
      </c>
      <c r="N47" s="51">
        <v>114</v>
      </c>
      <c r="O47" s="116">
        <f t="shared" si="4"/>
        <v>127.25</v>
      </c>
      <c r="P47" s="51">
        <f t="shared" si="2"/>
        <v>12.0381338531629</v>
      </c>
      <c r="Q47" s="51">
        <f t="shared" si="3"/>
        <v>6.01906692658145</v>
      </c>
      <c r="R47" s="51">
        <f t="shared" si="5"/>
        <v>9.460223067318587</v>
      </c>
      <c r="S47" s="51">
        <f t="shared" si="6"/>
        <v>63625</v>
      </c>
      <c r="T47" s="51">
        <f t="shared" si="7"/>
        <v>10604.166666666666</v>
      </c>
      <c r="U47" s="77">
        <v>0.06437832140625</v>
      </c>
      <c r="V47" s="30">
        <f t="shared" si="0"/>
        <v>988298.5236366094</v>
      </c>
    </row>
    <row r="48" spans="1:22" ht="12.75">
      <c r="A48" s="30"/>
      <c r="B48" s="123">
        <v>39157</v>
      </c>
      <c r="C48" s="141" t="s">
        <v>213</v>
      </c>
      <c r="D48" s="125">
        <v>4</v>
      </c>
      <c r="E48" s="126">
        <v>30.5</v>
      </c>
      <c r="F48" s="126" t="s">
        <v>94</v>
      </c>
      <c r="G48" s="127">
        <v>4</v>
      </c>
      <c r="H48" s="128">
        <v>6</v>
      </c>
      <c r="I48" s="127">
        <v>0.1</v>
      </c>
      <c r="J48" s="53">
        <f t="shared" si="1"/>
        <v>0.0002</v>
      </c>
      <c r="K48" s="127">
        <v>134</v>
      </c>
      <c r="L48" s="127">
        <v>117</v>
      </c>
      <c r="M48" s="127">
        <v>110</v>
      </c>
      <c r="N48" s="127">
        <v>120</v>
      </c>
      <c r="O48" s="122">
        <f t="shared" si="4"/>
        <v>120.25</v>
      </c>
      <c r="P48" s="53">
        <f t="shared" si="2"/>
        <v>10.07885575516057</v>
      </c>
      <c r="Q48" s="53">
        <f t="shared" si="3"/>
        <v>5.039427877580285</v>
      </c>
      <c r="R48" s="53">
        <f t="shared" si="5"/>
        <v>8.381584827576358</v>
      </c>
      <c r="S48" s="53">
        <f t="shared" si="6"/>
        <v>60125</v>
      </c>
      <c r="T48" s="53">
        <f t="shared" si="7"/>
        <v>10020.833333333334</v>
      </c>
      <c r="U48" s="77">
        <v>0.06437832140625</v>
      </c>
      <c r="V48" s="30">
        <f t="shared" si="0"/>
        <v>933932.396599625</v>
      </c>
    </row>
    <row r="49" spans="1:22" ht="12.75">
      <c r="A49" s="30"/>
      <c r="B49" s="112">
        <v>39157</v>
      </c>
      <c r="C49" s="142" t="s">
        <v>214</v>
      </c>
      <c r="D49" s="54">
        <v>6</v>
      </c>
      <c r="E49" s="114">
        <v>30.5</v>
      </c>
      <c r="F49" s="114" t="s">
        <v>93</v>
      </c>
      <c r="G49" s="51">
        <v>4</v>
      </c>
      <c r="H49" s="115">
        <v>6</v>
      </c>
      <c r="I49" s="51">
        <v>0.1</v>
      </c>
      <c r="J49" s="133">
        <f t="shared" si="1"/>
        <v>0.0002</v>
      </c>
      <c r="K49" s="51">
        <v>193</v>
      </c>
      <c r="L49" s="51">
        <v>181</v>
      </c>
      <c r="M49" s="51">
        <v>174</v>
      </c>
      <c r="N49" s="51">
        <v>160</v>
      </c>
      <c r="O49" s="116">
        <f t="shared" si="4"/>
        <v>177</v>
      </c>
      <c r="P49" s="51">
        <f t="shared" si="2"/>
        <v>13.784048752090222</v>
      </c>
      <c r="Q49" s="51">
        <f t="shared" si="3"/>
        <v>6.892024376045111</v>
      </c>
      <c r="R49" s="51">
        <f t="shared" si="5"/>
        <v>7.787598165022724</v>
      </c>
      <c r="S49" s="51">
        <f t="shared" si="6"/>
        <v>88500</v>
      </c>
      <c r="T49" s="51">
        <f t="shared" si="7"/>
        <v>14750</v>
      </c>
      <c r="U49" s="77">
        <v>0.06437832140625</v>
      </c>
      <c r="V49" s="30">
        <f t="shared" si="0"/>
        <v>1374686.3550780343</v>
      </c>
    </row>
    <row r="50" spans="1:22" ht="12.75">
      <c r="A50" s="30"/>
      <c r="B50" s="117">
        <v>39157</v>
      </c>
      <c r="C50" s="143" t="s">
        <v>215</v>
      </c>
      <c r="D50" s="55">
        <v>6</v>
      </c>
      <c r="E50" s="119">
        <v>30.5</v>
      </c>
      <c r="F50" s="119" t="s">
        <v>93</v>
      </c>
      <c r="G50" s="53">
        <v>4</v>
      </c>
      <c r="H50" s="120">
        <v>6</v>
      </c>
      <c r="I50" s="53">
        <v>0.1</v>
      </c>
      <c r="J50" s="53">
        <f t="shared" si="1"/>
        <v>0.0002</v>
      </c>
      <c r="K50" s="53">
        <v>164</v>
      </c>
      <c r="L50" s="53">
        <v>153</v>
      </c>
      <c r="M50" s="53">
        <v>156</v>
      </c>
      <c r="N50" s="53">
        <v>160</v>
      </c>
      <c r="O50" s="122">
        <f t="shared" si="4"/>
        <v>158.25</v>
      </c>
      <c r="P50" s="53">
        <f t="shared" si="2"/>
        <v>4.7871355387816905</v>
      </c>
      <c r="Q50" s="53">
        <f t="shared" si="3"/>
        <v>2.3935677693908453</v>
      </c>
      <c r="R50" s="53">
        <f t="shared" si="5"/>
        <v>3.0250461540484617</v>
      </c>
      <c r="S50" s="53">
        <f t="shared" si="6"/>
        <v>79125</v>
      </c>
      <c r="T50" s="53">
        <f t="shared" si="7"/>
        <v>13187.5</v>
      </c>
      <c r="U50" s="77">
        <v>0.06437832140625</v>
      </c>
      <c r="V50" s="30">
        <f t="shared" si="0"/>
        <v>1229062.8005146834</v>
      </c>
    </row>
    <row r="51" spans="1:22" ht="12.75">
      <c r="A51" s="30"/>
      <c r="B51" s="112">
        <v>39157</v>
      </c>
      <c r="C51" s="142" t="s">
        <v>216</v>
      </c>
      <c r="D51" s="54">
        <v>8</v>
      </c>
      <c r="E51" s="114">
        <v>30.5</v>
      </c>
      <c r="F51" s="114" t="s">
        <v>94</v>
      </c>
      <c r="G51" s="51">
        <v>4</v>
      </c>
      <c r="H51" s="115">
        <v>6</v>
      </c>
      <c r="I51" s="51">
        <v>0.1</v>
      </c>
      <c r="J51" s="51">
        <f t="shared" si="1"/>
        <v>0.0002</v>
      </c>
      <c r="K51" s="51">
        <v>134</v>
      </c>
      <c r="L51" s="51">
        <v>151</v>
      </c>
      <c r="M51" s="51">
        <v>141</v>
      </c>
      <c r="N51" s="138">
        <v>114</v>
      </c>
      <c r="O51" s="116">
        <f t="shared" si="4"/>
        <v>135</v>
      </c>
      <c r="P51" s="51">
        <f t="shared" si="2"/>
        <v>15.641824275533422</v>
      </c>
      <c r="Q51" s="51">
        <f t="shared" si="3"/>
        <v>7.820912137766711</v>
      </c>
      <c r="R51" s="51">
        <f t="shared" si="5"/>
        <v>11.586536500395127</v>
      </c>
      <c r="S51" s="51">
        <f t="shared" si="6"/>
        <v>67500</v>
      </c>
      <c r="T51" s="51">
        <f t="shared" si="7"/>
        <v>11250</v>
      </c>
      <c r="U51" s="77">
        <v>0.06437832140625</v>
      </c>
      <c r="V51" s="30">
        <f t="shared" si="0"/>
        <v>1048489.5928561279</v>
      </c>
    </row>
    <row r="52" spans="1:22" ht="12.75">
      <c r="A52" s="30"/>
      <c r="B52" s="123">
        <v>39157</v>
      </c>
      <c r="C52" s="141" t="s">
        <v>217</v>
      </c>
      <c r="D52" s="125">
        <v>8</v>
      </c>
      <c r="E52" s="126">
        <v>30.5</v>
      </c>
      <c r="F52" s="126" t="s">
        <v>94</v>
      </c>
      <c r="G52" s="127">
        <v>4</v>
      </c>
      <c r="H52" s="128">
        <v>6</v>
      </c>
      <c r="I52" s="127">
        <v>0.1</v>
      </c>
      <c r="J52" s="53">
        <f t="shared" si="1"/>
        <v>0.0002</v>
      </c>
      <c r="K52" s="127">
        <v>158</v>
      </c>
      <c r="L52" s="127">
        <v>152</v>
      </c>
      <c r="M52" s="127">
        <v>130</v>
      </c>
      <c r="N52" s="127">
        <v>125</v>
      </c>
      <c r="O52" s="122">
        <f t="shared" si="4"/>
        <v>141.25</v>
      </c>
      <c r="P52" s="53">
        <f t="shared" si="2"/>
        <v>16.194134740701646</v>
      </c>
      <c r="Q52" s="53">
        <f t="shared" si="3"/>
        <v>8.097067370350823</v>
      </c>
      <c r="R52" s="53">
        <f t="shared" si="5"/>
        <v>11.46487415270913</v>
      </c>
      <c r="S52" s="53">
        <f t="shared" si="6"/>
        <v>70625</v>
      </c>
      <c r="T52" s="53">
        <f t="shared" si="7"/>
        <v>11770.833333333334</v>
      </c>
      <c r="U52" s="77">
        <v>0.06437832140625</v>
      </c>
      <c r="V52" s="30">
        <f t="shared" si="0"/>
        <v>1097030.7777105782</v>
      </c>
    </row>
    <row r="53" spans="1:22" ht="12.75">
      <c r="A53" s="30"/>
      <c r="B53" s="112">
        <v>39158</v>
      </c>
      <c r="C53" s="113" t="s">
        <v>218</v>
      </c>
      <c r="D53" s="54">
        <v>1</v>
      </c>
      <c r="E53" s="114">
        <v>24</v>
      </c>
      <c r="F53" s="114" t="s">
        <v>94</v>
      </c>
      <c r="G53" s="51">
        <v>5</v>
      </c>
      <c r="H53" s="115">
        <v>6</v>
      </c>
      <c r="I53" s="51">
        <v>0.1</v>
      </c>
      <c r="J53" s="133">
        <f t="shared" si="1"/>
        <v>0.0002</v>
      </c>
      <c r="K53" s="51">
        <v>163</v>
      </c>
      <c r="L53" s="51">
        <v>129</v>
      </c>
      <c r="M53" s="51">
        <v>203</v>
      </c>
      <c r="N53" s="51">
        <v>137</v>
      </c>
      <c r="O53" s="116">
        <f t="shared" si="4"/>
        <v>158</v>
      </c>
      <c r="P53" s="51">
        <f t="shared" si="2"/>
        <v>33.326665999866634</v>
      </c>
      <c r="Q53" s="51">
        <f t="shared" si="3"/>
        <v>16.663332999933317</v>
      </c>
      <c r="R53" s="51">
        <f t="shared" si="5"/>
        <v>21.09282658219407</v>
      </c>
      <c r="S53" s="51">
        <f t="shared" si="6"/>
        <v>79000</v>
      </c>
      <c r="T53" s="51">
        <f t="shared" si="7"/>
        <v>13166.666666666666</v>
      </c>
      <c r="U53" s="77">
        <v>0.05286956949999999</v>
      </c>
      <c r="V53" s="30">
        <f t="shared" si="0"/>
        <v>1494243.3000140092</v>
      </c>
    </row>
    <row r="54" spans="1:22" ht="12.75">
      <c r="A54" s="30"/>
      <c r="B54" s="117">
        <v>39158</v>
      </c>
      <c r="C54" s="118" t="s">
        <v>219</v>
      </c>
      <c r="D54" s="55">
        <v>1</v>
      </c>
      <c r="E54" s="119">
        <v>24</v>
      </c>
      <c r="F54" s="119" t="s">
        <v>94</v>
      </c>
      <c r="G54" s="53">
        <v>5</v>
      </c>
      <c r="H54" s="120">
        <v>6</v>
      </c>
      <c r="I54" s="53">
        <v>0.1</v>
      </c>
      <c r="J54" s="53">
        <f t="shared" si="1"/>
        <v>0.0002</v>
      </c>
      <c r="K54" s="53">
        <v>105</v>
      </c>
      <c r="L54" s="53">
        <v>95</v>
      </c>
      <c r="M54" s="53">
        <v>91</v>
      </c>
      <c r="N54" s="53">
        <v>103</v>
      </c>
      <c r="O54" s="122">
        <f>AVERAGE(K54:N54)</f>
        <v>98.5</v>
      </c>
      <c r="P54" s="53">
        <f>STDEV(K54:N54)</f>
        <v>6.60807586719967</v>
      </c>
      <c r="Q54" s="53">
        <f t="shared" si="3"/>
        <v>3.304037933599835</v>
      </c>
      <c r="R54" s="53">
        <f t="shared" si="5"/>
        <v>6.708706464162101</v>
      </c>
      <c r="S54" s="53">
        <f>(O54/J54)*I54</f>
        <v>49250</v>
      </c>
      <c r="T54" s="53">
        <f t="shared" si="7"/>
        <v>8208.333333333334</v>
      </c>
      <c r="U54" s="77">
        <v>0.05286956949999999</v>
      </c>
      <c r="V54" s="30">
        <f t="shared" si="0"/>
        <v>931537.7534897462</v>
      </c>
    </row>
    <row r="55" spans="1:22" ht="12.75">
      <c r="A55" s="30"/>
      <c r="B55" s="112">
        <v>39158</v>
      </c>
      <c r="C55" s="113" t="s">
        <v>220</v>
      </c>
      <c r="D55" s="54">
        <v>2</v>
      </c>
      <c r="E55" s="114">
        <v>24</v>
      </c>
      <c r="F55" s="114" t="s">
        <v>93</v>
      </c>
      <c r="G55" s="51">
        <v>5</v>
      </c>
      <c r="H55" s="115">
        <v>6</v>
      </c>
      <c r="I55" s="51">
        <v>0.1</v>
      </c>
      <c r="J55" s="51">
        <f t="shared" si="1"/>
        <v>0.0002</v>
      </c>
      <c r="K55" s="51">
        <v>106</v>
      </c>
      <c r="L55" s="51">
        <v>111</v>
      </c>
      <c r="M55" s="51">
        <v>111</v>
      </c>
      <c r="N55" s="51">
        <v>116</v>
      </c>
      <c r="O55" s="116">
        <f t="shared" si="4"/>
        <v>111</v>
      </c>
      <c r="P55" s="51">
        <f t="shared" si="2"/>
        <v>4.08248290463863</v>
      </c>
      <c r="Q55" s="51">
        <f t="shared" si="3"/>
        <v>2.041241452319315</v>
      </c>
      <c r="R55" s="51">
        <f t="shared" si="5"/>
        <v>3.677912526701469</v>
      </c>
      <c r="S55" s="51">
        <f>(O55/J55)*I55</f>
        <v>55500</v>
      </c>
      <c r="T55" s="51">
        <f>S55/H55</f>
        <v>9250</v>
      </c>
      <c r="U55" s="77">
        <v>0.05286956949999999</v>
      </c>
      <c r="V55" s="30">
        <f t="shared" si="0"/>
        <v>1049753.2044402217</v>
      </c>
    </row>
    <row r="56" spans="1:22" ht="12.75">
      <c r="A56" s="30"/>
      <c r="B56" s="123">
        <v>39158</v>
      </c>
      <c r="C56" s="124" t="s">
        <v>221</v>
      </c>
      <c r="D56" s="125">
        <v>2</v>
      </c>
      <c r="E56" s="126">
        <v>24</v>
      </c>
      <c r="F56" s="126" t="s">
        <v>93</v>
      </c>
      <c r="G56" s="127">
        <v>5</v>
      </c>
      <c r="H56" s="128">
        <v>6</v>
      </c>
      <c r="I56" s="127">
        <v>0.1</v>
      </c>
      <c r="J56" s="53">
        <f t="shared" si="1"/>
        <v>0.0002</v>
      </c>
      <c r="K56" s="127">
        <v>170</v>
      </c>
      <c r="L56" s="127">
        <v>160</v>
      </c>
      <c r="M56" s="127">
        <v>152</v>
      </c>
      <c r="N56" s="127">
        <v>157</v>
      </c>
      <c r="O56" s="122">
        <f t="shared" si="4"/>
        <v>159.75</v>
      </c>
      <c r="P56" s="53">
        <f t="shared" si="2"/>
        <v>7.58836829188814</v>
      </c>
      <c r="Q56" s="53">
        <f t="shared" si="3"/>
        <v>3.79418414594407</v>
      </c>
      <c r="R56" s="53">
        <f t="shared" si="5"/>
        <v>4.750152295391637</v>
      </c>
      <c r="S56" s="53">
        <f t="shared" si="6"/>
        <v>79875</v>
      </c>
      <c r="T56" s="53">
        <f>S56/H56</f>
        <v>13312.5</v>
      </c>
      <c r="U56" s="77">
        <v>0.05286956949999999</v>
      </c>
      <c r="V56" s="30">
        <f t="shared" si="0"/>
        <v>1510793.4631470758</v>
      </c>
    </row>
    <row r="57" spans="1:22" ht="12.75">
      <c r="A57" s="30"/>
      <c r="B57" s="112">
        <v>39158</v>
      </c>
      <c r="C57" s="130" t="s">
        <v>222</v>
      </c>
      <c r="D57" s="131">
        <v>5</v>
      </c>
      <c r="E57" s="132">
        <v>24</v>
      </c>
      <c r="F57" s="132" t="s">
        <v>93</v>
      </c>
      <c r="G57" s="51">
        <v>5</v>
      </c>
      <c r="H57" s="134">
        <v>6</v>
      </c>
      <c r="I57" s="51">
        <v>0.1</v>
      </c>
      <c r="J57" s="133">
        <f t="shared" si="1"/>
        <v>0.0002</v>
      </c>
      <c r="K57" s="51">
        <v>137</v>
      </c>
      <c r="L57" s="51">
        <v>124</v>
      </c>
      <c r="M57" s="51">
        <v>125</v>
      </c>
      <c r="N57" s="51">
        <v>135</v>
      </c>
      <c r="O57" s="116">
        <f t="shared" si="4"/>
        <v>130.25</v>
      </c>
      <c r="P57" s="51">
        <f t="shared" si="2"/>
        <v>6.701989754294367</v>
      </c>
      <c r="Q57" s="51">
        <f t="shared" si="3"/>
        <v>3.3509948771471834</v>
      </c>
      <c r="R57" s="51">
        <f t="shared" si="5"/>
        <v>5.1454815771933715</v>
      </c>
      <c r="S57" s="51">
        <f t="shared" si="6"/>
        <v>65125</v>
      </c>
      <c r="T57" s="51">
        <f t="shared" si="7"/>
        <v>10854.166666666666</v>
      </c>
      <c r="U57" s="77">
        <v>0.05286956949999999</v>
      </c>
      <c r="V57" s="30">
        <f t="shared" si="0"/>
        <v>1231804.998903954</v>
      </c>
    </row>
    <row r="58" spans="1:22" ht="12.75">
      <c r="A58" s="30"/>
      <c r="B58" s="117">
        <v>39158</v>
      </c>
      <c r="C58" s="118" t="s">
        <v>223</v>
      </c>
      <c r="D58" s="55">
        <v>5</v>
      </c>
      <c r="E58" s="119">
        <v>24</v>
      </c>
      <c r="F58" s="119" t="s">
        <v>93</v>
      </c>
      <c r="G58" s="53">
        <v>5</v>
      </c>
      <c r="H58" s="120">
        <v>6</v>
      </c>
      <c r="I58" s="53">
        <v>0.1</v>
      </c>
      <c r="J58" s="53">
        <f t="shared" si="1"/>
        <v>0.0002</v>
      </c>
      <c r="K58" s="53">
        <v>116</v>
      </c>
      <c r="L58" s="53">
        <v>110</v>
      </c>
      <c r="M58" s="53">
        <v>102</v>
      </c>
      <c r="N58" s="53">
        <v>97</v>
      </c>
      <c r="O58" s="122">
        <f t="shared" si="4"/>
        <v>106.25</v>
      </c>
      <c r="P58" s="53">
        <f t="shared" si="2"/>
        <v>8.421203397773187</v>
      </c>
      <c r="Q58" s="53">
        <f t="shared" si="3"/>
        <v>4.2106016988865935</v>
      </c>
      <c r="R58" s="53">
        <f t="shared" si="5"/>
        <v>7.925838492021824</v>
      </c>
      <c r="S58" s="53">
        <f t="shared" si="6"/>
        <v>53125</v>
      </c>
      <c r="T58" s="53">
        <f t="shared" si="7"/>
        <v>8854.166666666666</v>
      </c>
      <c r="U58" s="77">
        <v>0.05286956949999999</v>
      </c>
      <c r="V58" s="30">
        <f t="shared" si="0"/>
        <v>1004831.333079041</v>
      </c>
    </row>
    <row r="59" spans="1:22" ht="12.75">
      <c r="A59" s="30"/>
      <c r="B59" s="112">
        <v>39158</v>
      </c>
      <c r="C59" s="113" t="s">
        <v>224</v>
      </c>
      <c r="D59" s="54">
        <v>7</v>
      </c>
      <c r="E59" s="114">
        <v>24</v>
      </c>
      <c r="F59" s="114" t="s">
        <v>94</v>
      </c>
      <c r="G59" s="51">
        <v>5</v>
      </c>
      <c r="H59" s="115">
        <v>6</v>
      </c>
      <c r="I59" s="51">
        <v>0.1</v>
      </c>
      <c r="J59" s="51">
        <f t="shared" si="1"/>
        <v>0.0002</v>
      </c>
      <c r="K59" s="51">
        <v>162</v>
      </c>
      <c r="L59" s="51">
        <v>174</v>
      </c>
      <c r="M59" s="51">
        <v>169</v>
      </c>
      <c r="N59" s="51">
        <v>134</v>
      </c>
      <c r="O59" s="116">
        <f t="shared" si="4"/>
        <v>159.75</v>
      </c>
      <c r="P59" s="51">
        <f t="shared" si="2"/>
        <v>17.858238061652855</v>
      </c>
      <c r="Q59" s="51">
        <f t="shared" si="3"/>
        <v>8.929119030826428</v>
      </c>
      <c r="R59" s="51">
        <f t="shared" si="5"/>
        <v>11.178865766292867</v>
      </c>
      <c r="S59" s="51">
        <f t="shared" si="6"/>
        <v>79875</v>
      </c>
      <c r="T59" s="51">
        <f t="shared" si="7"/>
        <v>13312.5</v>
      </c>
      <c r="U59" s="77">
        <v>0.05286956949999999</v>
      </c>
      <c r="V59" s="30">
        <f t="shared" si="0"/>
        <v>1510793.4631470758</v>
      </c>
    </row>
    <row r="60" spans="1:22" ht="12.75">
      <c r="A60" s="30"/>
      <c r="B60" s="123">
        <v>39158</v>
      </c>
      <c r="C60" s="118" t="s">
        <v>225</v>
      </c>
      <c r="D60" s="55">
        <v>7</v>
      </c>
      <c r="E60" s="119">
        <v>24</v>
      </c>
      <c r="F60" s="119" t="s">
        <v>74</v>
      </c>
      <c r="G60" s="127">
        <v>5</v>
      </c>
      <c r="H60" s="120">
        <v>6</v>
      </c>
      <c r="I60" s="127">
        <v>0.1</v>
      </c>
      <c r="J60" s="53">
        <f t="shared" si="1"/>
        <v>0.0002</v>
      </c>
      <c r="K60" s="127">
        <v>206</v>
      </c>
      <c r="L60" s="127">
        <v>267</v>
      </c>
      <c r="M60" s="127">
        <v>195</v>
      </c>
      <c r="N60" s="127">
        <v>213</v>
      </c>
      <c r="O60" s="122">
        <f t="shared" si="4"/>
        <v>220.25</v>
      </c>
      <c r="P60" s="53">
        <f t="shared" si="2"/>
        <v>32.035136959282696</v>
      </c>
      <c r="Q60" s="53">
        <f t="shared" si="3"/>
        <v>16.017568479641348</v>
      </c>
      <c r="R60" s="53">
        <f t="shared" si="5"/>
        <v>14.544897597858206</v>
      </c>
      <c r="S60" s="53">
        <f t="shared" si="6"/>
        <v>110125</v>
      </c>
      <c r="T60" s="53">
        <f t="shared" si="7"/>
        <v>18354.166666666668</v>
      </c>
      <c r="U60" s="77">
        <v>0.05286956949999999</v>
      </c>
      <c r="V60" s="30">
        <f t="shared" si="0"/>
        <v>2082956.245747377</v>
      </c>
    </row>
    <row r="61" spans="1:22" ht="12.75">
      <c r="A61" s="30"/>
      <c r="B61" s="112">
        <v>39158</v>
      </c>
      <c r="C61" s="130" t="s">
        <v>230</v>
      </c>
      <c r="D61" s="131">
        <v>3</v>
      </c>
      <c r="E61" s="132">
        <v>30.5</v>
      </c>
      <c r="F61" s="132" t="s">
        <v>81</v>
      </c>
      <c r="G61" s="51">
        <v>5</v>
      </c>
      <c r="H61" s="134">
        <v>6</v>
      </c>
      <c r="I61" s="51">
        <v>0.1</v>
      </c>
      <c r="J61" s="133">
        <f t="shared" si="1"/>
        <v>0.0002</v>
      </c>
      <c r="K61" s="51">
        <v>232</v>
      </c>
      <c r="L61" s="51">
        <v>177</v>
      </c>
      <c r="M61" s="51">
        <v>197</v>
      </c>
      <c r="N61" s="51">
        <v>169</v>
      </c>
      <c r="O61" s="116">
        <f t="shared" si="4"/>
        <v>193.75</v>
      </c>
      <c r="P61" s="51">
        <f t="shared" si="2"/>
        <v>28.087660398592593</v>
      </c>
      <c r="Q61" s="51">
        <f t="shared" si="3"/>
        <v>14.043830199296297</v>
      </c>
      <c r="R61" s="51">
        <f t="shared" si="5"/>
        <v>14.496856979918757</v>
      </c>
      <c r="S61" s="51">
        <f t="shared" si="6"/>
        <v>96875</v>
      </c>
      <c r="T61" s="51">
        <f t="shared" si="7"/>
        <v>16145.833333333334</v>
      </c>
      <c r="U61" s="77">
        <v>0.05286956949999999</v>
      </c>
      <c r="V61" s="30">
        <f t="shared" si="0"/>
        <v>1832339.4897323688</v>
      </c>
    </row>
    <row r="62" spans="1:22" ht="12.75">
      <c r="A62" s="30"/>
      <c r="B62" s="117">
        <v>39158</v>
      </c>
      <c r="C62" s="118" t="s">
        <v>231</v>
      </c>
      <c r="D62" s="55">
        <v>3</v>
      </c>
      <c r="E62" s="119">
        <v>30.5</v>
      </c>
      <c r="F62" s="119" t="s">
        <v>81</v>
      </c>
      <c r="G62" s="53">
        <v>5</v>
      </c>
      <c r="H62" s="120">
        <v>6</v>
      </c>
      <c r="I62" s="53">
        <v>0.1</v>
      </c>
      <c r="J62" s="53">
        <f t="shared" si="1"/>
        <v>0.0002</v>
      </c>
      <c r="K62" s="53">
        <v>218</v>
      </c>
      <c r="L62" s="53">
        <v>185</v>
      </c>
      <c r="M62" s="53">
        <v>191</v>
      </c>
      <c r="N62" s="53">
        <v>179</v>
      </c>
      <c r="O62" s="122">
        <f t="shared" si="4"/>
        <v>193.25</v>
      </c>
      <c r="P62" s="53">
        <f t="shared" si="2"/>
        <v>17.211914478058507</v>
      </c>
      <c r="Q62" s="53">
        <f t="shared" si="3"/>
        <v>8.605957239029253</v>
      </c>
      <c r="R62" s="53">
        <f t="shared" si="5"/>
        <v>8.906553416847869</v>
      </c>
      <c r="S62" s="53">
        <f t="shared" si="6"/>
        <v>96625</v>
      </c>
      <c r="T62" s="53">
        <f t="shared" si="7"/>
        <v>16104.166666666666</v>
      </c>
      <c r="U62" s="77">
        <v>0.05286956949999999</v>
      </c>
      <c r="V62" s="30">
        <f t="shared" si="0"/>
        <v>1827610.87169435</v>
      </c>
    </row>
    <row r="63" spans="1:22" ht="12.75">
      <c r="A63" s="30"/>
      <c r="B63" s="112">
        <v>39158</v>
      </c>
      <c r="C63" s="113" t="s">
        <v>232</v>
      </c>
      <c r="D63" s="54">
        <v>4</v>
      </c>
      <c r="E63" s="114">
        <v>30.5</v>
      </c>
      <c r="F63" s="114" t="s">
        <v>74</v>
      </c>
      <c r="G63" s="51">
        <v>5</v>
      </c>
      <c r="H63" s="115">
        <v>6</v>
      </c>
      <c r="I63" s="51">
        <v>0.1</v>
      </c>
      <c r="J63" s="51">
        <f t="shared" si="1"/>
        <v>0.0002</v>
      </c>
      <c r="K63" s="51">
        <v>140</v>
      </c>
      <c r="L63" s="51">
        <v>114</v>
      </c>
      <c r="M63" s="51">
        <v>138</v>
      </c>
      <c r="N63" s="51">
        <v>129</v>
      </c>
      <c r="O63" s="116">
        <f t="shared" si="4"/>
        <v>130.25</v>
      </c>
      <c r="P63" s="51">
        <f t="shared" si="2"/>
        <v>11.84271928232701</v>
      </c>
      <c r="Q63" s="51">
        <f t="shared" si="3"/>
        <v>5.921359641163505</v>
      </c>
      <c r="R63" s="51">
        <f t="shared" si="5"/>
        <v>9.092298873187724</v>
      </c>
      <c r="S63" s="51">
        <f t="shared" si="6"/>
        <v>65125</v>
      </c>
      <c r="T63" s="51">
        <f t="shared" si="7"/>
        <v>10854.166666666666</v>
      </c>
      <c r="U63" s="77">
        <v>0.05286956949999999</v>
      </c>
      <c r="V63" s="30">
        <f t="shared" si="0"/>
        <v>1231804.998903954</v>
      </c>
    </row>
    <row r="64" spans="1:22" ht="12.75">
      <c r="A64" s="30"/>
      <c r="B64" s="123">
        <v>39158</v>
      </c>
      <c r="C64" s="124" t="s">
        <v>51</v>
      </c>
      <c r="D64" s="125">
        <v>4</v>
      </c>
      <c r="E64" s="157">
        <v>30.5</v>
      </c>
      <c r="F64" s="126" t="s">
        <v>74</v>
      </c>
      <c r="G64" s="127">
        <v>5</v>
      </c>
      <c r="H64" s="128">
        <v>6</v>
      </c>
      <c r="I64" s="127">
        <v>0.1</v>
      </c>
      <c r="J64" s="53">
        <f t="shared" si="1"/>
        <v>0.0002</v>
      </c>
      <c r="K64" s="127">
        <v>125</v>
      </c>
      <c r="L64" s="127">
        <v>98</v>
      </c>
      <c r="M64" s="127">
        <v>109</v>
      </c>
      <c r="N64" s="127">
        <v>107</v>
      </c>
      <c r="O64" s="122">
        <f t="shared" si="4"/>
        <v>109.75</v>
      </c>
      <c r="P64" s="53">
        <f t="shared" si="2"/>
        <v>11.236102527122116</v>
      </c>
      <c r="Q64" s="53">
        <f t="shared" si="3"/>
        <v>5.618051263561058</v>
      </c>
      <c r="R64" s="53">
        <f t="shared" si="5"/>
        <v>10.237906630635186</v>
      </c>
      <c r="S64" s="53">
        <f t="shared" si="6"/>
        <v>54875</v>
      </c>
      <c r="T64" s="53">
        <f t="shared" si="7"/>
        <v>9145.833333333334</v>
      </c>
      <c r="U64" s="77">
        <v>0.05286956949999999</v>
      </c>
      <c r="V64" s="30">
        <f t="shared" si="0"/>
        <v>1037931.6593451742</v>
      </c>
    </row>
    <row r="65" spans="1:22" ht="12.75">
      <c r="A65" s="30"/>
      <c r="B65" s="112">
        <v>39158</v>
      </c>
      <c r="C65" s="113" t="s">
        <v>115</v>
      </c>
      <c r="D65" s="54">
        <v>6</v>
      </c>
      <c r="E65" s="114">
        <v>30.5</v>
      </c>
      <c r="F65" s="114" t="s">
        <v>81</v>
      </c>
      <c r="G65" s="51">
        <v>5</v>
      </c>
      <c r="H65" s="115">
        <v>6</v>
      </c>
      <c r="I65" s="51">
        <v>0.1</v>
      </c>
      <c r="J65" s="133">
        <f t="shared" si="1"/>
        <v>0.0002</v>
      </c>
      <c r="K65" s="51">
        <v>81</v>
      </c>
      <c r="L65" s="51">
        <v>102</v>
      </c>
      <c r="M65" s="51">
        <v>79</v>
      </c>
      <c r="N65" s="51">
        <v>66</v>
      </c>
      <c r="O65" s="116">
        <f t="shared" si="4"/>
        <v>82</v>
      </c>
      <c r="P65" s="51">
        <f t="shared" si="2"/>
        <v>14.89966442575134</v>
      </c>
      <c r="Q65" s="51">
        <f t="shared" si="3"/>
        <v>7.44983221287567</v>
      </c>
      <c r="R65" s="51">
        <f t="shared" si="5"/>
        <v>18.170322470428463</v>
      </c>
      <c r="S65" s="51">
        <f t="shared" si="6"/>
        <v>41000</v>
      </c>
      <c r="T65" s="51">
        <f t="shared" si="7"/>
        <v>6833.333333333333</v>
      </c>
      <c r="U65" s="77">
        <v>0.05286956949999999</v>
      </c>
      <c r="V65" s="30">
        <f t="shared" si="0"/>
        <v>775493.3582351187</v>
      </c>
    </row>
    <row r="66" spans="1:22" ht="12.75">
      <c r="A66" s="30"/>
      <c r="B66" s="117">
        <v>39158</v>
      </c>
      <c r="C66" s="118" t="s">
        <v>116</v>
      </c>
      <c r="D66" s="55">
        <v>6</v>
      </c>
      <c r="E66" s="119">
        <v>30.5</v>
      </c>
      <c r="F66" s="119" t="s">
        <v>81</v>
      </c>
      <c r="G66" s="53">
        <v>5</v>
      </c>
      <c r="H66" s="120">
        <v>6</v>
      </c>
      <c r="I66" s="53">
        <v>0.1</v>
      </c>
      <c r="J66" s="53">
        <f t="shared" si="1"/>
        <v>0.0002</v>
      </c>
      <c r="K66" s="53">
        <v>151</v>
      </c>
      <c r="L66" s="53">
        <v>136</v>
      </c>
      <c r="M66" s="53">
        <v>133</v>
      </c>
      <c r="N66" s="53">
        <v>118</v>
      </c>
      <c r="O66" s="122">
        <f t="shared" si="4"/>
        <v>134.5</v>
      </c>
      <c r="P66" s="53">
        <f t="shared" si="2"/>
        <v>13.527749258468683</v>
      </c>
      <c r="Q66" s="53">
        <f t="shared" si="3"/>
        <v>6.7638746292343415</v>
      </c>
      <c r="R66" s="53">
        <f t="shared" si="5"/>
        <v>10.057806140125415</v>
      </c>
      <c r="S66" s="53">
        <f t="shared" si="6"/>
        <v>67250</v>
      </c>
      <c r="T66" s="53">
        <f t="shared" si="7"/>
        <v>11208.333333333334</v>
      </c>
      <c r="U66" s="77">
        <v>0.05286956949999999</v>
      </c>
      <c r="V66" s="30">
        <f t="shared" si="0"/>
        <v>1271998.2522271154</v>
      </c>
    </row>
    <row r="67" spans="1:22" ht="12.75">
      <c r="A67" s="30"/>
      <c r="B67" s="112">
        <v>39158</v>
      </c>
      <c r="C67" s="113" t="s">
        <v>117</v>
      </c>
      <c r="D67" s="54">
        <v>8</v>
      </c>
      <c r="E67" s="114">
        <v>30.5</v>
      </c>
      <c r="F67" s="114" t="s">
        <v>74</v>
      </c>
      <c r="G67" s="51">
        <v>5</v>
      </c>
      <c r="H67" s="115">
        <v>6</v>
      </c>
      <c r="I67" s="51">
        <v>0.1</v>
      </c>
      <c r="J67" s="51">
        <f t="shared" si="1"/>
        <v>0.0002</v>
      </c>
      <c r="K67" s="51">
        <v>113</v>
      </c>
      <c r="L67" s="51">
        <v>84</v>
      </c>
      <c r="M67" s="51">
        <v>80</v>
      </c>
      <c r="N67" s="51">
        <v>103</v>
      </c>
      <c r="O67" s="116">
        <f t="shared" si="4"/>
        <v>95</v>
      </c>
      <c r="P67" s="51">
        <f t="shared" si="2"/>
        <v>15.641824275533422</v>
      </c>
      <c r="Q67" s="51">
        <f t="shared" si="3"/>
        <v>7.820912137766711</v>
      </c>
      <c r="R67" s="51">
        <f t="shared" si="5"/>
        <v>16.465078184772022</v>
      </c>
      <c r="S67" s="51">
        <f t="shared" si="6"/>
        <v>47500</v>
      </c>
      <c r="T67" s="51">
        <f t="shared" si="7"/>
        <v>7916.666666666667</v>
      </c>
      <c r="U67" s="77">
        <v>0.05286956949999999</v>
      </c>
      <c r="V67" s="30">
        <f t="shared" si="0"/>
        <v>898437.4272236131</v>
      </c>
    </row>
    <row r="68" spans="1:22" ht="12.75">
      <c r="A68" s="30"/>
      <c r="B68" s="123">
        <v>39158</v>
      </c>
      <c r="C68" s="124" t="s">
        <v>118</v>
      </c>
      <c r="D68" s="125">
        <v>8</v>
      </c>
      <c r="E68" s="126">
        <v>30.5</v>
      </c>
      <c r="F68" s="126" t="s">
        <v>74</v>
      </c>
      <c r="G68" s="127">
        <v>5</v>
      </c>
      <c r="H68" s="128">
        <v>6</v>
      </c>
      <c r="I68" s="127">
        <v>0.1</v>
      </c>
      <c r="J68" s="127">
        <f t="shared" si="1"/>
        <v>0.0002</v>
      </c>
      <c r="K68" s="127">
        <v>105</v>
      </c>
      <c r="L68" s="127">
        <v>70</v>
      </c>
      <c r="M68" s="127">
        <v>87</v>
      </c>
      <c r="N68" s="127">
        <v>86</v>
      </c>
      <c r="O68" s="158">
        <f t="shared" si="4"/>
        <v>87</v>
      </c>
      <c r="P68" s="127">
        <f t="shared" si="2"/>
        <v>14.30617582258329</v>
      </c>
      <c r="Q68" s="127">
        <f t="shared" si="3"/>
        <v>7.153087911291645</v>
      </c>
      <c r="R68" s="127">
        <f t="shared" si="5"/>
        <v>16.443880255842863</v>
      </c>
      <c r="S68" s="127">
        <f t="shared" si="6"/>
        <v>43500</v>
      </c>
      <c r="T68" s="127">
        <f t="shared" si="7"/>
        <v>7250</v>
      </c>
      <c r="U68" s="77">
        <v>0.05286956949999999</v>
      </c>
      <c r="V68" s="30">
        <f t="shared" si="0"/>
        <v>822779.5386153089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P68"/>
  <sheetViews>
    <sheetView workbookViewId="0" topLeftCell="A12">
      <selection activeCell="H47" sqref="H47"/>
    </sheetView>
  </sheetViews>
  <sheetFormatPr defaultColWidth="11.00390625" defaultRowHeight="12.75"/>
  <sheetData>
    <row r="4" spans="2:16" ht="15">
      <c r="B4" s="159" t="s">
        <v>95</v>
      </c>
      <c r="C4" s="159" t="s">
        <v>140</v>
      </c>
      <c r="D4" s="159" t="s">
        <v>141</v>
      </c>
      <c r="E4" s="159" t="s">
        <v>142</v>
      </c>
      <c r="F4" s="159" t="s">
        <v>96</v>
      </c>
      <c r="G4" s="159" t="s">
        <v>97</v>
      </c>
      <c r="H4" s="159" t="s">
        <v>98</v>
      </c>
      <c r="I4" s="159" t="s">
        <v>99</v>
      </c>
      <c r="J4" s="159" t="s">
        <v>100</v>
      </c>
      <c r="K4" s="160" t="s">
        <v>101</v>
      </c>
      <c r="L4" s="160" t="s">
        <v>102</v>
      </c>
      <c r="M4" s="160" t="s">
        <v>103</v>
      </c>
      <c r="N4" s="161" t="s">
        <v>104</v>
      </c>
      <c r="O4" s="161" t="s">
        <v>105</v>
      </c>
      <c r="P4" s="162" t="s">
        <v>106</v>
      </c>
    </row>
    <row r="5" spans="2:16" ht="16.5">
      <c r="B5" s="163" t="s">
        <v>158</v>
      </c>
      <c r="C5" s="163">
        <v>24</v>
      </c>
      <c r="D5" s="163" t="s">
        <v>159</v>
      </c>
      <c r="E5" s="163">
        <v>1</v>
      </c>
      <c r="F5" s="163">
        <v>0.391</v>
      </c>
      <c r="G5" s="163">
        <v>3</v>
      </c>
      <c r="H5" s="163">
        <v>0.405</v>
      </c>
      <c r="I5" s="163">
        <v>0.0121655250605957</v>
      </c>
      <c r="J5" s="163">
        <v>3.0038333482952293</v>
      </c>
      <c r="K5" s="164">
        <v>1.215</v>
      </c>
      <c r="L5" s="164">
        <v>0.483</v>
      </c>
      <c r="M5" s="164">
        <v>0.5751081</v>
      </c>
      <c r="N5" s="165">
        <v>8</v>
      </c>
      <c r="O5" s="165">
        <v>0.0718885125</v>
      </c>
      <c r="P5" s="166">
        <v>71.8885125</v>
      </c>
    </row>
    <row r="6" spans="2:16" ht="16.5">
      <c r="B6" s="163" t="s">
        <v>161</v>
      </c>
      <c r="C6" s="163">
        <v>24</v>
      </c>
      <c r="D6" s="163" t="s">
        <v>159</v>
      </c>
      <c r="E6" s="163">
        <v>1</v>
      </c>
      <c r="F6" s="163">
        <v>0.392</v>
      </c>
      <c r="G6" s="163">
        <v>3</v>
      </c>
      <c r="H6" s="163">
        <v>0.403666666666667</v>
      </c>
      <c r="I6" s="163">
        <v>0.0115036226178267</v>
      </c>
      <c r="J6" s="163">
        <v>2.849782646860445</v>
      </c>
      <c r="K6" s="164">
        <v>1.211</v>
      </c>
      <c r="L6" s="164">
        <v>0.483</v>
      </c>
      <c r="M6" s="164">
        <v>0.57321474</v>
      </c>
      <c r="N6" s="165">
        <v>8</v>
      </c>
      <c r="O6" s="165">
        <v>0.0716518425</v>
      </c>
      <c r="P6" s="166">
        <v>71.65184249999997</v>
      </c>
    </row>
    <row r="7" spans="2:16" ht="16.5">
      <c r="B7" s="163" t="s">
        <v>177</v>
      </c>
      <c r="C7" s="163">
        <v>24</v>
      </c>
      <c r="D7" s="163" t="s">
        <v>159</v>
      </c>
      <c r="E7" s="163">
        <v>1</v>
      </c>
      <c r="F7" s="163">
        <v>0.371</v>
      </c>
      <c r="G7" s="163">
        <v>3</v>
      </c>
      <c r="H7" s="163">
        <v>0.385666666666667</v>
      </c>
      <c r="I7" s="163">
        <v>0.0133166562369599</v>
      </c>
      <c r="J7" s="163">
        <v>3.452892714855632</v>
      </c>
      <c r="K7" s="164">
        <v>1.157</v>
      </c>
      <c r="L7" s="164">
        <v>0.484</v>
      </c>
      <c r="M7" s="164">
        <v>0.54878824</v>
      </c>
      <c r="N7" s="165">
        <v>8</v>
      </c>
      <c r="O7" s="165">
        <v>0.06859853</v>
      </c>
      <c r="P7" s="166">
        <v>68.59853</v>
      </c>
    </row>
    <row r="8" spans="2:16" ht="16.5">
      <c r="B8" s="163" t="s">
        <v>178</v>
      </c>
      <c r="C8" s="163">
        <v>24</v>
      </c>
      <c r="D8" s="163" t="s">
        <v>159</v>
      </c>
      <c r="E8" s="163">
        <v>1</v>
      </c>
      <c r="F8" s="163">
        <v>0.416</v>
      </c>
      <c r="G8" s="163">
        <v>3</v>
      </c>
      <c r="H8" s="163">
        <v>0.430666666666667</v>
      </c>
      <c r="I8" s="163">
        <v>0.0127410099024104</v>
      </c>
      <c r="J8" s="163">
        <v>2.95843883182904</v>
      </c>
      <c r="K8" s="164">
        <v>1.292</v>
      </c>
      <c r="L8" s="164">
        <v>0.484</v>
      </c>
      <c r="M8" s="164">
        <v>0.61282144</v>
      </c>
      <c r="N8" s="165">
        <v>8</v>
      </c>
      <c r="O8" s="165">
        <v>0.07660268</v>
      </c>
      <c r="P8" s="166">
        <v>76.60268</v>
      </c>
    </row>
    <row r="9" spans="2:16" ht="16.5">
      <c r="B9" s="163" t="s">
        <v>162</v>
      </c>
      <c r="C9" s="163">
        <v>24</v>
      </c>
      <c r="D9" s="163" t="s">
        <v>163</v>
      </c>
      <c r="E9" s="163">
        <v>1</v>
      </c>
      <c r="F9" s="163">
        <v>0.3</v>
      </c>
      <c r="G9" s="163">
        <v>3</v>
      </c>
      <c r="H9" s="163">
        <v>0.304</v>
      </c>
      <c r="I9" s="163">
        <v>0.0105830052442597</v>
      </c>
      <c r="J9" s="163">
        <v>3.4812517250854342</v>
      </c>
      <c r="K9" s="164">
        <v>0.912</v>
      </c>
      <c r="L9" s="164">
        <v>0.484</v>
      </c>
      <c r="M9" s="164">
        <v>0.43257984</v>
      </c>
      <c r="N9" s="165">
        <v>8</v>
      </c>
      <c r="O9" s="165">
        <v>0.05407248</v>
      </c>
      <c r="P9" s="166">
        <v>54.07248</v>
      </c>
    </row>
    <row r="10" spans="2:16" ht="16.5">
      <c r="B10" s="163" t="s">
        <v>164</v>
      </c>
      <c r="C10" s="163">
        <v>24</v>
      </c>
      <c r="D10" s="163" t="s">
        <v>163</v>
      </c>
      <c r="E10" s="163">
        <v>1</v>
      </c>
      <c r="F10" s="163">
        <v>0.377</v>
      </c>
      <c r="G10" s="163">
        <v>3</v>
      </c>
      <c r="H10" s="163">
        <v>0.384</v>
      </c>
      <c r="I10" s="163">
        <v>0.00754983443526901</v>
      </c>
      <c r="J10" s="163">
        <v>1.9661027175179708</v>
      </c>
      <c r="K10" s="164">
        <v>1.152</v>
      </c>
      <c r="L10" s="164">
        <v>0.484</v>
      </c>
      <c r="M10" s="164">
        <v>0.54641664</v>
      </c>
      <c r="N10" s="165">
        <v>8</v>
      </c>
      <c r="O10" s="165">
        <v>0.06830208</v>
      </c>
      <c r="P10" s="166">
        <v>68.30208</v>
      </c>
    </row>
    <row r="11" spans="2:16" ht="16.5">
      <c r="B11" s="163" t="s">
        <v>173</v>
      </c>
      <c r="C11" s="163">
        <v>24</v>
      </c>
      <c r="D11" s="163" t="s">
        <v>163</v>
      </c>
      <c r="E11" s="163">
        <v>1</v>
      </c>
      <c r="F11" s="163">
        <v>0.415</v>
      </c>
      <c r="G11" s="163">
        <v>3</v>
      </c>
      <c r="H11" s="163">
        <v>0.432666666666667</v>
      </c>
      <c r="I11" s="163">
        <v>0.0156950098226568</v>
      </c>
      <c r="J11" s="163">
        <v>3.627506122339779</v>
      </c>
      <c r="K11" s="164">
        <v>1.298</v>
      </c>
      <c r="L11" s="164">
        <v>0.484</v>
      </c>
      <c r="M11" s="164">
        <v>0.61566736</v>
      </c>
      <c r="N11" s="165">
        <v>8</v>
      </c>
      <c r="O11" s="165">
        <v>0.07695842</v>
      </c>
      <c r="P11" s="166">
        <v>76.95842</v>
      </c>
    </row>
    <row r="12" spans="2:16" ht="16.5">
      <c r="B12" s="163" t="s">
        <v>174</v>
      </c>
      <c r="C12" s="163">
        <v>24</v>
      </c>
      <c r="D12" s="163" t="s">
        <v>163</v>
      </c>
      <c r="E12" s="163">
        <v>1</v>
      </c>
      <c r="F12" s="163">
        <v>0.442</v>
      </c>
      <c r="G12" s="163">
        <v>3</v>
      </c>
      <c r="H12" s="163">
        <v>0.455</v>
      </c>
      <c r="I12" s="163">
        <v>0.0112694276695866</v>
      </c>
      <c r="J12" s="163">
        <v>2.47679729001903</v>
      </c>
      <c r="K12" s="164">
        <v>1.365</v>
      </c>
      <c r="L12" s="164">
        <v>0.484</v>
      </c>
      <c r="M12" s="164">
        <v>0.6474468</v>
      </c>
      <c r="N12" s="165">
        <v>8</v>
      </c>
      <c r="O12" s="165">
        <v>0.08093085</v>
      </c>
      <c r="P12" s="166">
        <v>80.93084999999999</v>
      </c>
    </row>
    <row r="13" spans="2:16" ht="16.5">
      <c r="B13" s="163" t="s">
        <v>167</v>
      </c>
      <c r="C13" s="163">
        <v>30.5</v>
      </c>
      <c r="D13" s="163" t="s">
        <v>159</v>
      </c>
      <c r="E13" s="163">
        <v>1</v>
      </c>
      <c r="F13" s="163">
        <v>0.365</v>
      </c>
      <c r="G13" s="163">
        <v>3</v>
      </c>
      <c r="H13" s="163">
        <v>0.383333333333333</v>
      </c>
      <c r="I13" s="163">
        <v>0.0160727512683233</v>
      </c>
      <c r="J13" s="163">
        <v>4.1928916352147745</v>
      </c>
      <c r="K13" s="164">
        <v>1.15</v>
      </c>
      <c r="L13" s="164">
        <v>0.484</v>
      </c>
      <c r="M13" s="164">
        <v>0.545468</v>
      </c>
      <c r="N13" s="165">
        <v>8</v>
      </c>
      <c r="O13" s="165">
        <v>0.0681835</v>
      </c>
      <c r="P13" s="166">
        <v>68.1835</v>
      </c>
    </row>
    <row r="14" spans="2:16" ht="16.5">
      <c r="B14" s="163" t="s">
        <v>168</v>
      </c>
      <c r="C14" s="163">
        <v>30.5</v>
      </c>
      <c r="D14" s="163" t="s">
        <v>159</v>
      </c>
      <c r="E14" s="163">
        <v>1</v>
      </c>
      <c r="F14" s="163">
        <v>0.489</v>
      </c>
      <c r="G14" s="163">
        <v>3</v>
      </c>
      <c r="H14" s="163">
        <v>0.503666666666667</v>
      </c>
      <c r="I14" s="163">
        <v>0.0127410099024126</v>
      </c>
      <c r="J14" s="163">
        <v>2.529651204979335</v>
      </c>
      <c r="K14" s="164">
        <v>1.511</v>
      </c>
      <c r="L14" s="164">
        <v>0.484</v>
      </c>
      <c r="M14" s="164">
        <v>0.71669752</v>
      </c>
      <c r="N14" s="165">
        <v>8</v>
      </c>
      <c r="O14" s="165">
        <v>0.08958719</v>
      </c>
      <c r="P14" s="166">
        <v>89.58718999999998</v>
      </c>
    </row>
    <row r="15" spans="2:16" ht="16.5">
      <c r="B15" s="163" t="s">
        <v>179</v>
      </c>
      <c r="C15" s="163">
        <v>30.5</v>
      </c>
      <c r="D15" s="163" t="s">
        <v>159</v>
      </c>
      <c r="E15" s="163">
        <v>1</v>
      </c>
      <c r="F15" s="163">
        <v>0.39</v>
      </c>
      <c r="G15" s="163">
        <v>3</v>
      </c>
      <c r="H15" s="163">
        <v>0.403333333333333</v>
      </c>
      <c r="I15" s="163">
        <v>0.0122202018532156</v>
      </c>
      <c r="J15" s="163">
        <v>3.029802112367511</v>
      </c>
      <c r="K15" s="164">
        <v>1.21</v>
      </c>
      <c r="L15" s="164">
        <v>0.486</v>
      </c>
      <c r="M15" s="164">
        <v>0.5762988</v>
      </c>
      <c r="N15" s="165">
        <v>8</v>
      </c>
      <c r="O15" s="165">
        <v>0.07203735</v>
      </c>
      <c r="P15" s="166">
        <v>72.03735</v>
      </c>
    </row>
    <row r="16" spans="2:16" ht="16.5">
      <c r="B16" s="163" t="s">
        <v>180</v>
      </c>
      <c r="C16" s="163">
        <v>30.5</v>
      </c>
      <c r="D16" s="163" t="s">
        <v>159</v>
      </c>
      <c r="E16" s="163">
        <v>1</v>
      </c>
      <c r="F16" s="163">
        <v>0.392</v>
      </c>
      <c r="G16" s="163">
        <v>3</v>
      </c>
      <c r="H16" s="163">
        <v>0.406</v>
      </c>
      <c r="I16" s="163">
        <v>0.0150996688705435</v>
      </c>
      <c r="J16" s="163">
        <v>3.7191302636806745</v>
      </c>
      <c r="K16" s="164">
        <v>1.218</v>
      </c>
      <c r="L16" s="164">
        <v>0.4865</v>
      </c>
      <c r="M16" s="164">
        <v>0.58070586</v>
      </c>
      <c r="N16" s="165">
        <v>8</v>
      </c>
      <c r="O16" s="165">
        <v>0.0725882325</v>
      </c>
      <c r="P16" s="166">
        <v>72.58823249999998</v>
      </c>
    </row>
    <row r="17" spans="2:16" ht="16.5">
      <c r="B17" s="163" t="s">
        <v>165</v>
      </c>
      <c r="C17" s="163">
        <v>30.5</v>
      </c>
      <c r="D17" s="163" t="s">
        <v>163</v>
      </c>
      <c r="E17" s="163">
        <v>1</v>
      </c>
      <c r="F17" s="163">
        <v>0.347</v>
      </c>
      <c r="G17" s="163">
        <v>3</v>
      </c>
      <c r="H17" s="163">
        <v>0.358</v>
      </c>
      <c r="I17" s="163">
        <v>0.011532562594673</v>
      </c>
      <c r="J17" s="163">
        <v>3.2213861996293174</v>
      </c>
      <c r="K17" s="164">
        <v>1.074</v>
      </c>
      <c r="L17" s="164">
        <v>0.484</v>
      </c>
      <c r="M17" s="164">
        <v>0.50941968</v>
      </c>
      <c r="N17" s="165">
        <v>8</v>
      </c>
      <c r="O17" s="165">
        <v>0.06367746</v>
      </c>
      <c r="P17" s="166">
        <v>63.677459999999975</v>
      </c>
    </row>
    <row r="18" spans="2:16" ht="16.5">
      <c r="B18" s="163" t="s">
        <v>166</v>
      </c>
      <c r="C18" s="163">
        <v>30.5</v>
      </c>
      <c r="D18" s="163" t="s">
        <v>163</v>
      </c>
      <c r="E18" s="163">
        <v>1</v>
      </c>
      <c r="F18" s="163">
        <v>0.398</v>
      </c>
      <c r="G18" s="163">
        <v>3</v>
      </c>
      <c r="H18" s="163">
        <v>0.395</v>
      </c>
      <c r="I18" s="163">
        <v>0.0147309198626551</v>
      </c>
      <c r="J18" s="163">
        <v>3.7293468006721833</v>
      </c>
      <c r="K18" s="164">
        <v>1.185</v>
      </c>
      <c r="L18" s="164">
        <v>0.484</v>
      </c>
      <c r="M18" s="164">
        <v>0.5620692</v>
      </c>
      <c r="N18" s="165">
        <v>8</v>
      </c>
      <c r="O18" s="165">
        <v>0.07025865</v>
      </c>
      <c r="P18" s="166">
        <v>70.25864999999999</v>
      </c>
    </row>
    <row r="19" spans="2:16" ht="16.5">
      <c r="B19" s="163" t="s">
        <v>175</v>
      </c>
      <c r="C19" s="163">
        <v>30.5</v>
      </c>
      <c r="D19" s="163" t="s">
        <v>163</v>
      </c>
      <c r="E19" s="163">
        <v>1</v>
      </c>
      <c r="F19" s="163">
        <v>0.437</v>
      </c>
      <c r="G19" s="163">
        <v>3</v>
      </c>
      <c r="H19" s="163">
        <v>0.434333333333333</v>
      </c>
      <c r="I19" s="163">
        <v>0.0340783411176849</v>
      </c>
      <c r="J19" s="163">
        <v>7.8461261207256054</v>
      </c>
      <c r="K19" s="164">
        <v>1.303</v>
      </c>
      <c r="L19" s="164">
        <v>0.484</v>
      </c>
      <c r="M19" s="164">
        <v>0.61803896</v>
      </c>
      <c r="N19" s="165">
        <v>8</v>
      </c>
      <c r="O19" s="165">
        <v>0.07725487</v>
      </c>
      <c r="P19" s="166">
        <v>77.25487</v>
      </c>
    </row>
    <row r="20" spans="2:16" ht="16.5">
      <c r="B20" s="163" t="s">
        <v>176</v>
      </c>
      <c r="C20" s="163">
        <v>30.5</v>
      </c>
      <c r="D20" s="163" t="s">
        <v>163</v>
      </c>
      <c r="E20" s="163">
        <v>1</v>
      </c>
      <c r="F20" s="163">
        <v>0.377</v>
      </c>
      <c r="G20" s="163">
        <v>3</v>
      </c>
      <c r="H20" s="163">
        <v>0.383</v>
      </c>
      <c r="I20" s="163">
        <v>0.0112694276695854</v>
      </c>
      <c r="J20" s="163">
        <v>2.9424093132076634</v>
      </c>
      <c r="K20" s="164">
        <v>1.149</v>
      </c>
      <c r="L20" s="164">
        <v>0.4855</v>
      </c>
      <c r="M20" s="164">
        <v>0.54668271</v>
      </c>
      <c r="N20" s="165">
        <v>8</v>
      </c>
      <c r="O20" s="165">
        <v>0.06833533875</v>
      </c>
      <c r="P20" s="166">
        <v>68.33533874999999</v>
      </c>
    </row>
    <row r="21" spans="2:16" ht="16.5">
      <c r="B21" s="163" t="s">
        <v>181</v>
      </c>
      <c r="C21" s="163">
        <v>24</v>
      </c>
      <c r="D21" s="163" t="s">
        <v>159</v>
      </c>
      <c r="E21" s="163">
        <v>2</v>
      </c>
      <c r="F21" s="163">
        <v>0.384</v>
      </c>
      <c r="G21" s="163">
        <v>3</v>
      </c>
      <c r="H21" s="163">
        <v>0.385666666666667</v>
      </c>
      <c r="I21" s="163">
        <v>0.00208166599946495</v>
      </c>
      <c r="J21" s="163">
        <v>0.539757821814594</v>
      </c>
      <c r="K21" s="164">
        <v>1.157</v>
      </c>
      <c r="L21" s="164">
        <v>0.484</v>
      </c>
      <c r="M21" s="164">
        <v>0.54878824</v>
      </c>
      <c r="N21" s="165">
        <v>8</v>
      </c>
      <c r="O21" s="165">
        <v>0.06859853</v>
      </c>
      <c r="P21" s="166">
        <v>68.59853</v>
      </c>
    </row>
    <row r="22" spans="2:16" ht="16.5">
      <c r="B22" s="163" t="s">
        <v>182</v>
      </c>
      <c r="C22" s="163">
        <v>24</v>
      </c>
      <c r="D22" s="163" t="s">
        <v>159</v>
      </c>
      <c r="E22" s="163">
        <v>2</v>
      </c>
      <c r="F22" s="163">
        <v>0.358</v>
      </c>
      <c r="G22" s="163">
        <v>3</v>
      </c>
      <c r="H22" s="163">
        <v>0.416666666666667</v>
      </c>
      <c r="I22" s="163">
        <v>0.050806823688687</v>
      </c>
      <c r="J22" s="163">
        <v>12.19363768528487</v>
      </c>
      <c r="K22" s="164">
        <v>1.25</v>
      </c>
      <c r="L22" s="164">
        <v>0.484</v>
      </c>
      <c r="M22" s="164">
        <v>0.5929</v>
      </c>
      <c r="N22" s="165">
        <v>8</v>
      </c>
      <c r="O22" s="165">
        <v>0.0741125</v>
      </c>
      <c r="P22" s="166">
        <v>74.1125</v>
      </c>
    </row>
    <row r="23" spans="2:16" ht="16.5">
      <c r="B23" s="163" t="s">
        <v>193</v>
      </c>
      <c r="C23" s="163">
        <v>24</v>
      </c>
      <c r="D23" s="163" t="s">
        <v>159</v>
      </c>
      <c r="E23" s="163">
        <v>2</v>
      </c>
      <c r="F23" s="163">
        <v>0.361</v>
      </c>
      <c r="G23" s="163">
        <v>3</v>
      </c>
      <c r="H23" s="163">
        <v>0.359666666666667</v>
      </c>
      <c r="I23" s="163">
        <v>0.00808290376865479</v>
      </c>
      <c r="J23" s="163">
        <v>2.2473319097279343</v>
      </c>
      <c r="K23" s="164">
        <v>1.079</v>
      </c>
      <c r="L23" s="164">
        <v>0.484</v>
      </c>
      <c r="M23" s="164">
        <v>0.51179128</v>
      </c>
      <c r="N23" s="165">
        <v>8</v>
      </c>
      <c r="O23" s="165">
        <v>0.06397391</v>
      </c>
      <c r="P23" s="166">
        <v>63.97390999999998</v>
      </c>
    </row>
    <row r="24" spans="2:16" ht="16.5">
      <c r="B24" s="163" t="s">
        <v>195</v>
      </c>
      <c r="C24" s="163">
        <v>24</v>
      </c>
      <c r="D24" s="163" t="s">
        <v>159</v>
      </c>
      <c r="E24" s="163">
        <v>2</v>
      </c>
      <c r="F24" s="163">
        <v>0.355</v>
      </c>
      <c r="G24" s="163">
        <v>3</v>
      </c>
      <c r="H24" s="163">
        <v>0.381666666666667</v>
      </c>
      <c r="I24" s="163">
        <v>0.0234378611083289</v>
      </c>
      <c r="J24" s="163">
        <v>6.14092430785911</v>
      </c>
      <c r="K24" s="164">
        <v>1.145</v>
      </c>
      <c r="L24" s="164">
        <v>0.484</v>
      </c>
      <c r="M24" s="164">
        <v>0.5430964</v>
      </c>
      <c r="N24" s="165">
        <v>8</v>
      </c>
      <c r="O24" s="165">
        <v>0.06788705</v>
      </c>
      <c r="P24" s="166">
        <v>67.88704999999999</v>
      </c>
    </row>
    <row r="25" spans="2:16" ht="16.5">
      <c r="B25" s="163" t="s">
        <v>183</v>
      </c>
      <c r="C25" s="163">
        <v>24</v>
      </c>
      <c r="D25" s="163" t="s">
        <v>163</v>
      </c>
      <c r="E25" s="163">
        <v>2</v>
      </c>
      <c r="F25" s="163">
        <v>0.473</v>
      </c>
      <c r="G25" s="163">
        <v>3</v>
      </c>
      <c r="H25" s="163">
        <v>0.485</v>
      </c>
      <c r="I25" s="163">
        <v>0.012529964086138</v>
      </c>
      <c r="J25" s="163">
        <v>2.5834977497191685</v>
      </c>
      <c r="K25" s="164">
        <v>1.455</v>
      </c>
      <c r="L25" s="167">
        <v>0.484</v>
      </c>
      <c r="M25" s="164">
        <v>0.6901356</v>
      </c>
      <c r="N25" s="165">
        <v>8</v>
      </c>
      <c r="O25" s="165">
        <v>0.08626695</v>
      </c>
      <c r="P25" s="166">
        <v>86.26695</v>
      </c>
    </row>
    <row r="26" spans="2:16" ht="16.5">
      <c r="B26" s="163" t="s">
        <v>184</v>
      </c>
      <c r="C26" s="163">
        <v>24</v>
      </c>
      <c r="D26" s="163" t="s">
        <v>163</v>
      </c>
      <c r="E26" s="163">
        <v>2</v>
      </c>
      <c r="F26" s="163">
        <v>0.367</v>
      </c>
      <c r="G26" s="163">
        <v>3</v>
      </c>
      <c r="H26" s="163">
        <v>0.388666666666667</v>
      </c>
      <c r="I26" s="163">
        <v>0.0190875177362952</v>
      </c>
      <c r="J26" s="163">
        <v>4.911025146559653</v>
      </c>
      <c r="K26" s="164">
        <v>1.166</v>
      </c>
      <c r="L26" s="167">
        <v>0.484</v>
      </c>
      <c r="M26" s="164">
        <v>0.55305712</v>
      </c>
      <c r="N26" s="165">
        <v>8</v>
      </c>
      <c r="O26" s="165">
        <v>0.06913214</v>
      </c>
      <c r="P26" s="166">
        <v>69.13213999999998</v>
      </c>
    </row>
    <row r="27" spans="2:16" ht="16.5">
      <c r="B27" s="163" t="s">
        <v>189</v>
      </c>
      <c r="C27" s="163">
        <v>24</v>
      </c>
      <c r="D27" s="163" t="s">
        <v>163</v>
      </c>
      <c r="E27" s="163">
        <v>2</v>
      </c>
      <c r="F27" s="163">
        <v>0.377</v>
      </c>
      <c r="G27" s="163">
        <v>3</v>
      </c>
      <c r="H27" s="163">
        <v>0.388666666666667</v>
      </c>
      <c r="I27" s="163">
        <v>0.0102143689640316</v>
      </c>
      <c r="J27" s="163">
        <v>2.6280537643306126</v>
      </c>
      <c r="K27" s="164">
        <v>1.166</v>
      </c>
      <c r="L27" s="164">
        <v>0.484</v>
      </c>
      <c r="M27" s="164">
        <v>0.55305712</v>
      </c>
      <c r="N27" s="165">
        <v>8</v>
      </c>
      <c r="O27" s="165">
        <v>0.06913214</v>
      </c>
      <c r="P27" s="166">
        <v>69.13213999999998</v>
      </c>
    </row>
    <row r="28" spans="2:16" ht="16.5">
      <c r="B28" s="163" t="s">
        <v>190</v>
      </c>
      <c r="C28" s="163">
        <v>24</v>
      </c>
      <c r="D28" s="163" t="s">
        <v>163</v>
      </c>
      <c r="E28" s="163">
        <v>2</v>
      </c>
      <c r="F28" s="163">
        <v>0.422</v>
      </c>
      <c r="G28" s="163">
        <v>3</v>
      </c>
      <c r="H28" s="163">
        <v>0.428666666666667</v>
      </c>
      <c r="I28" s="163">
        <v>0.0124230967690553</v>
      </c>
      <c r="J28" s="163">
        <v>2.898078561988014</v>
      </c>
      <c r="K28" s="164">
        <v>1.286</v>
      </c>
      <c r="L28" s="168">
        <v>0.484</v>
      </c>
      <c r="M28" s="164">
        <v>0.596489666666667</v>
      </c>
      <c r="N28" s="165">
        <v>8</v>
      </c>
      <c r="O28" s="165">
        <v>0.0745612083333333</v>
      </c>
      <c r="P28" s="166">
        <v>74.56120833333334</v>
      </c>
    </row>
    <row r="29" spans="2:16" ht="16.5">
      <c r="B29" s="163" t="s">
        <v>187</v>
      </c>
      <c r="C29" s="163">
        <v>30.5</v>
      </c>
      <c r="D29" s="163" t="s">
        <v>159</v>
      </c>
      <c r="E29" s="163">
        <v>2</v>
      </c>
      <c r="F29" s="163">
        <v>0.351</v>
      </c>
      <c r="G29" s="163">
        <v>3</v>
      </c>
      <c r="H29" s="163">
        <v>0.366333333333333</v>
      </c>
      <c r="I29" s="163">
        <v>0.0155026879389792</v>
      </c>
      <c r="J29" s="163">
        <v>4.23185294057666</v>
      </c>
      <c r="K29" s="164">
        <v>1.099</v>
      </c>
      <c r="L29" s="164">
        <v>0.484</v>
      </c>
      <c r="M29" s="164">
        <v>0.52127768</v>
      </c>
      <c r="N29" s="165">
        <v>8</v>
      </c>
      <c r="O29" s="165">
        <v>0.06515971</v>
      </c>
      <c r="P29" s="166">
        <v>65.15971</v>
      </c>
    </row>
    <row r="30" spans="2:16" ht="16.5">
      <c r="B30" s="163" t="s">
        <v>188</v>
      </c>
      <c r="C30" s="163">
        <v>30.5</v>
      </c>
      <c r="D30" s="163" t="s">
        <v>159</v>
      </c>
      <c r="E30" s="163">
        <v>2</v>
      </c>
      <c r="F30" s="163">
        <v>0.369</v>
      </c>
      <c r="G30" s="163">
        <v>3</v>
      </c>
      <c r="H30" s="163">
        <v>0.405333333333333</v>
      </c>
      <c r="I30" s="163">
        <v>0.0411379792081885</v>
      </c>
      <c r="J30" s="163">
        <v>10.149172502020189</v>
      </c>
      <c r="K30" s="164">
        <v>1.216</v>
      </c>
      <c r="L30" s="167">
        <v>0.484</v>
      </c>
      <c r="M30" s="164">
        <v>0.57677312</v>
      </c>
      <c r="N30" s="165">
        <v>8</v>
      </c>
      <c r="O30" s="165">
        <v>0.07209664</v>
      </c>
      <c r="P30" s="166">
        <v>72.09664</v>
      </c>
    </row>
    <row r="31" spans="2:16" ht="16.5">
      <c r="B31" s="163" t="s">
        <v>196</v>
      </c>
      <c r="C31" s="163">
        <v>30.5</v>
      </c>
      <c r="D31" s="163" t="s">
        <v>159</v>
      </c>
      <c r="E31" s="163">
        <v>2</v>
      </c>
      <c r="F31" s="163">
        <v>0.392</v>
      </c>
      <c r="G31" s="163">
        <v>3</v>
      </c>
      <c r="H31" s="163">
        <v>0.425333333333333</v>
      </c>
      <c r="I31" s="163">
        <v>0.0289367125522804</v>
      </c>
      <c r="J31" s="163">
        <v>6.803302324203853</v>
      </c>
      <c r="K31" s="164">
        <v>1.276</v>
      </c>
      <c r="L31" s="167">
        <v>0.484</v>
      </c>
      <c r="M31" s="164">
        <v>0.60523232</v>
      </c>
      <c r="N31" s="165">
        <v>8</v>
      </c>
      <c r="O31" s="165">
        <v>0.07565404</v>
      </c>
      <c r="P31" s="166">
        <v>75.65404000000001</v>
      </c>
    </row>
    <row r="32" spans="2:16" ht="16.5">
      <c r="B32" s="163" t="s">
        <v>197</v>
      </c>
      <c r="C32" s="163">
        <v>30.5</v>
      </c>
      <c r="D32" s="163" t="s">
        <v>159</v>
      </c>
      <c r="E32" s="163">
        <v>2</v>
      </c>
      <c r="F32" s="163">
        <v>0.373</v>
      </c>
      <c r="G32" s="163">
        <v>3</v>
      </c>
      <c r="H32" s="163">
        <v>0.384</v>
      </c>
      <c r="I32" s="163">
        <v>0.0235159520326102</v>
      </c>
      <c r="J32" s="163">
        <v>6.123945841825581</v>
      </c>
      <c r="K32" s="164">
        <v>1.152</v>
      </c>
      <c r="L32" s="168">
        <v>0.484</v>
      </c>
      <c r="M32" s="164">
        <v>0.54641664</v>
      </c>
      <c r="N32" s="165">
        <v>8</v>
      </c>
      <c r="O32" s="165">
        <v>0.06830208</v>
      </c>
      <c r="P32" s="166">
        <v>68.30207999999998</v>
      </c>
    </row>
    <row r="33" spans="2:16" ht="16.5">
      <c r="B33" s="163" t="s">
        <v>185</v>
      </c>
      <c r="C33" s="163">
        <v>30.5</v>
      </c>
      <c r="D33" s="163" t="s">
        <v>163</v>
      </c>
      <c r="E33" s="163">
        <v>2</v>
      </c>
      <c r="F33" s="163">
        <v>0.308</v>
      </c>
      <c r="G33" s="163">
        <v>3</v>
      </c>
      <c r="H33" s="163">
        <v>0.331333333333333</v>
      </c>
      <c r="I33" s="163">
        <v>0.0204287379280599</v>
      </c>
      <c r="J33" s="163">
        <v>6.165615068830951</v>
      </c>
      <c r="K33" s="164">
        <v>0.994</v>
      </c>
      <c r="L33" s="168">
        <v>0.484</v>
      </c>
      <c r="M33" s="164">
        <v>0.47147408</v>
      </c>
      <c r="N33" s="165">
        <v>8</v>
      </c>
      <c r="O33" s="165">
        <v>0.05893426</v>
      </c>
      <c r="P33" s="166">
        <v>58.934259999999995</v>
      </c>
    </row>
    <row r="34" spans="2:16" ht="16.5">
      <c r="B34" s="163" t="s">
        <v>186</v>
      </c>
      <c r="C34" s="163">
        <v>30.5</v>
      </c>
      <c r="D34" s="163" t="s">
        <v>163</v>
      </c>
      <c r="E34" s="163">
        <v>2</v>
      </c>
      <c r="F34" s="163" t="s">
        <v>107</v>
      </c>
      <c r="G34" s="163">
        <v>3</v>
      </c>
      <c r="H34" s="163">
        <v>0.4145</v>
      </c>
      <c r="I34" s="163">
        <v>0.0176776695296666</v>
      </c>
      <c r="J34" s="163">
        <v>4.26481773936469</v>
      </c>
      <c r="K34" s="164">
        <v>1.2435</v>
      </c>
      <c r="L34" s="168">
        <v>0.484</v>
      </c>
      <c r="M34" s="164">
        <v>0.58981692</v>
      </c>
      <c r="N34" s="165">
        <v>8</v>
      </c>
      <c r="O34" s="165">
        <v>0.073727115</v>
      </c>
      <c r="P34" s="166">
        <v>73.727115</v>
      </c>
    </row>
    <row r="35" spans="2:16" ht="16.5">
      <c r="B35" s="163" t="s">
        <v>191</v>
      </c>
      <c r="C35" s="163">
        <v>30.5</v>
      </c>
      <c r="D35" s="163" t="s">
        <v>163</v>
      </c>
      <c r="E35" s="163">
        <v>2</v>
      </c>
      <c r="F35" s="163">
        <v>0.399</v>
      </c>
      <c r="G35" s="163">
        <v>3</v>
      </c>
      <c r="H35" s="163">
        <v>0.413666666666667</v>
      </c>
      <c r="I35" s="163">
        <v>0.0168027775481713</v>
      </c>
      <c r="J35" s="163">
        <v>4.061912380702163</v>
      </c>
      <c r="K35" s="164">
        <v>1.241</v>
      </c>
      <c r="L35" s="168">
        <v>0.484</v>
      </c>
      <c r="M35" s="164">
        <v>0.58863112</v>
      </c>
      <c r="N35" s="165">
        <v>8</v>
      </c>
      <c r="O35" s="165">
        <v>0.07357889</v>
      </c>
      <c r="P35" s="166">
        <v>73.57888999999997</v>
      </c>
    </row>
    <row r="36" spans="2:16" ht="16.5">
      <c r="B36" s="163" t="s">
        <v>192</v>
      </c>
      <c r="C36" s="163">
        <v>30.5</v>
      </c>
      <c r="D36" s="163" t="s">
        <v>163</v>
      </c>
      <c r="E36" s="163">
        <v>2</v>
      </c>
      <c r="F36" s="163">
        <v>0.422</v>
      </c>
      <c r="G36" s="163">
        <v>3</v>
      </c>
      <c r="H36" s="163">
        <v>0.423</v>
      </c>
      <c r="I36" s="163">
        <v>0.00100000000001438</v>
      </c>
      <c r="J36" s="163">
        <v>0.236406619388742</v>
      </c>
      <c r="K36" s="164">
        <v>1.269</v>
      </c>
      <c r="L36" s="167">
        <v>0.484</v>
      </c>
      <c r="M36" s="164">
        <v>0.60191208</v>
      </c>
      <c r="N36" s="165">
        <v>8</v>
      </c>
      <c r="O36" s="165">
        <v>0.07523901</v>
      </c>
      <c r="P36" s="166">
        <v>75.23901</v>
      </c>
    </row>
    <row r="37" spans="2:16" ht="16.5">
      <c r="B37" s="163" t="s">
        <v>198</v>
      </c>
      <c r="C37" s="163">
        <v>24</v>
      </c>
      <c r="D37" s="163" t="s">
        <v>159</v>
      </c>
      <c r="E37" s="163">
        <v>4</v>
      </c>
      <c r="F37" s="163">
        <v>0.37</v>
      </c>
      <c r="G37" s="163">
        <v>3</v>
      </c>
      <c r="H37" s="163">
        <v>0.374666666666667</v>
      </c>
      <c r="I37" s="163">
        <v>0.0263122278291538</v>
      </c>
      <c r="J37" s="163">
        <v>7.022836609204743</v>
      </c>
      <c r="K37" s="164">
        <v>1.124</v>
      </c>
      <c r="L37" s="169">
        <v>0.484</v>
      </c>
      <c r="M37" s="164">
        <v>0.53313568</v>
      </c>
      <c r="N37" s="165">
        <v>8</v>
      </c>
      <c r="O37" s="165">
        <v>0.06664196</v>
      </c>
      <c r="P37" s="166">
        <v>66.64196</v>
      </c>
    </row>
    <row r="38" spans="2:16" ht="16.5">
      <c r="B38" s="163" t="s">
        <v>199</v>
      </c>
      <c r="C38" s="163">
        <v>24</v>
      </c>
      <c r="D38" s="163" t="s">
        <v>159</v>
      </c>
      <c r="E38" s="163">
        <v>4</v>
      </c>
      <c r="F38" s="163">
        <v>0.379</v>
      </c>
      <c r="G38" s="163">
        <v>3</v>
      </c>
      <c r="H38" s="163">
        <v>0.390666666666667</v>
      </c>
      <c r="I38" s="163">
        <v>0.0210792156716836</v>
      </c>
      <c r="J38" s="163">
        <v>5.39570367022618</v>
      </c>
      <c r="K38" s="164">
        <v>1.172</v>
      </c>
      <c r="L38" s="164">
        <v>0.484</v>
      </c>
      <c r="M38" s="164">
        <v>0.55590304</v>
      </c>
      <c r="N38" s="165">
        <v>8</v>
      </c>
      <c r="O38" s="165">
        <v>0.06948788</v>
      </c>
      <c r="P38" s="166">
        <v>69.48788</v>
      </c>
    </row>
    <row r="39" spans="2:16" ht="16.5">
      <c r="B39" s="163" t="s">
        <v>214</v>
      </c>
      <c r="C39" s="163">
        <v>24</v>
      </c>
      <c r="D39" s="163" t="s">
        <v>159</v>
      </c>
      <c r="E39" s="163">
        <v>4</v>
      </c>
      <c r="F39" s="163">
        <v>0.313</v>
      </c>
      <c r="G39" s="163">
        <v>3</v>
      </c>
      <c r="H39" s="163">
        <v>0.329666666666667</v>
      </c>
      <c r="I39" s="163">
        <v>0.015</v>
      </c>
      <c r="J39" s="163">
        <v>4.62</v>
      </c>
      <c r="K39" s="164">
        <v>0.989</v>
      </c>
      <c r="L39" s="164">
        <v>0.484</v>
      </c>
      <c r="M39" s="164">
        <v>0.46910248</v>
      </c>
      <c r="N39" s="165">
        <v>8</v>
      </c>
      <c r="O39" s="165">
        <v>0.05863781</v>
      </c>
      <c r="P39" s="166">
        <v>58.63781000000001</v>
      </c>
    </row>
    <row r="40" spans="2:16" ht="16.5">
      <c r="B40" s="163" t="s">
        <v>215</v>
      </c>
      <c r="C40" s="163">
        <v>24</v>
      </c>
      <c r="D40" s="163" t="s">
        <v>159</v>
      </c>
      <c r="E40" s="163">
        <v>4</v>
      </c>
      <c r="F40" s="163">
        <v>0.368</v>
      </c>
      <c r="G40" s="163">
        <v>3</v>
      </c>
      <c r="H40" s="163">
        <v>0.381333333333333</v>
      </c>
      <c r="I40" s="163">
        <v>0.013</v>
      </c>
      <c r="J40" s="163">
        <v>3.41</v>
      </c>
      <c r="K40" s="164">
        <v>1.144</v>
      </c>
      <c r="L40" s="164">
        <v>0.4845</v>
      </c>
      <c r="M40" s="164">
        <v>0.54318264</v>
      </c>
      <c r="N40" s="165">
        <v>8</v>
      </c>
      <c r="O40" s="165">
        <v>0.06789783</v>
      </c>
      <c r="P40" s="166">
        <v>67.89783000000001</v>
      </c>
    </row>
    <row r="41" spans="2:16" ht="16.5">
      <c r="B41" s="163" t="s">
        <v>200</v>
      </c>
      <c r="C41" s="163">
        <v>24</v>
      </c>
      <c r="D41" s="163" t="s">
        <v>163</v>
      </c>
      <c r="E41" s="163">
        <v>4</v>
      </c>
      <c r="F41" s="163">
        <v>0.35</v>
      </c>
      <c r="G41" s="163">
        <v>3</v>
      </c>
      <c r="H41" s="163">
        <v>0.361333333333333</v>
      </c>
      <c r="I41" s="163">
        <v>0.00986576572463133</v>
      </c>
      <c r="J41" s="163">
        <v>2.730377968071403</v>
      </c>
      <c r="K41" s="164">
        <v>1.084</v>
      </c>
      <c r="L41" s="164">
        <v>0.484</v>
      </c>
      <c r="M41" s="164">
        <v>0.51416288</v>
      </c>
      <c r="N41" s="165">
        <v>8</v>
      </c>
      <c r="O41" s="165">
        <v>0.06427036</v>
      </c>
      <c r="P41" s="166">
        <v>64.27036</v>
      </c>
    </row>
    <row r="42" spans="2:16" ht="16.5">
      <c r="B42" s="163" t="s">
        <v>201</v>
      </c>
      <c r="C42" s="163">
        <v>24</v>
      </c>
      <c r="D42" s="163" t="s">
        <v>163</v>
      </c>
      <c r="E42" s="163">
        <v>4</v>
      </c>
      <c r="F42" s="163">
        <v>0.356</v>
      </c>
      <c r="G42" s="163">
        <v>3</v>
      </c>
      <c r="H42" s="163">
        <v>0.369</v>
      </c>
      <c r="I42" s="163">
        <v>0.0199749843554384</v>
      </c>
      <c r="J42" s="163">
        <v>5.413274893072749</v>
      </c>
      <c r="K42" s="164">
        <v>1.107</v>
      </c>
      <c r="L42" s="167">
        <v>0.484</v>
      </c>
      <c r="M42" s="164">
        <v>0.52507224</v>
      </c>
      <c r="N42" s="165">
        <v>8</v>
      </c>
      <c r="O42" s="165">
        <v>0.06563403</v>
      </c>
      <c r="P42" s="166">
        <v>65.63403</v>
      </c>
    </row>
    <row r="43" spans="2:16" ht="16.5">
      <c r="B43" s="163" t="s">
        <v>210</v>
      </c>
      <c r="C43" s="163">
        <v>24</v>
      </c>
      <c r="D43" s="163" t="s">
        <v>163</v>
      </c>
      <c r="E43" s="163">
        <v>4</v>
      </c>
      <c r="F43" s="163">
        <v>0.33</v>
      </c>
      <c r="G43" s="163">
        <v>3</v>
      </c>
      <c r="H43" s="163">
        <v>0.351666666666667</v>
      </c>
      <c r="I43" s="163">
        <v>0.021</v>
      </c>
      <c r="J43" s="163">
        <v>5.98</v>
      </c>
      <c r="K43" s="164">
        <v>1.055</v>
      </c>
      <c r="L43" s="167">
        <v>0.484</v>
      </c>
      <c r="M43" s="164">
        <v>0.5004076</v>
      </c>
      <c r="N43" s="165">
        <v>8</v>
      </c>
      <c r="O43" s="165">
        <v>0.06255095</v>
      </c>
      <c r="P43" s="166">
        <v>62.55095000000001</v>
      </c>
    </row>
    <row r="44" spans="2:16" ht="16.5">
      <c r="B44" s="163" t="s">
        <v>211</v>
      </c>
      <c r="C44" s="163">
        <v>24</v>
      </c>
      <c r="D44" s="163" t="s">
        <v>163</v>
      </c>
      <c r="E44" s="163">
        <v>4</v>
      </c>
      <c r="F44" s="163">
        <v>0.266</v>
      </c>
      <c r="G44" s="163">
        <v>3</v>
      </c>
      <c r="H44" s="163">
        <v>0.280333333333333</v>
      </c>
      <c r="I44" s="163">
        <v>0.013</v>
      </c>
      <c r="J44" s="163">
        <v>4.57</v>
      </c>
      <c r="K44" s="164">
        <v>0.841</v>
      </c>
      <c r="L44" s="164">
        <v>0.484</v>
      </c>
      <c r="M44" s="164">
        <v>0.39890312</v>
      </c>
      <c r="N44" s="165">
        <v>8</v>
      </c>
      <c r="O44" s="165">
        <v>0.04986289</v>
      </c>
      <c r="P44" s="166">
        <v>49.86288999999999</v>
      </c>
    </row>
    <row r="45" spans="2:16" ht="16.5">
      <c r="B45" s="163" t="s">
        <v>204</v>
      </c>
      <c r="C45" s="163">
        <v>30.5</v>
      </c>
      <c r="D45" s="163" t="s">
        <v>159</v>
      </c>
      <c r="E45" s="163">
        <v>4</v>
      </c>
      <c r="F45" s="163">
        <v>0.267</v>
      </c>
      <c r="G45" s="163">
        <v>3</v>
      </c>
      <c r="H45" s="163">
        <v>0.284333333333333</v>
      </c>
      <c r="I45" s="163">
        <v>0.015044378795196</v>
      </c>
      <c r="J45" s="163">
        <v>5.291106258568337</v>
      </c>
      <c r="K45" s="164">
        <v>0.853</v>
      </c>
      <c r="L45" s="168">
        <v>0.484</v>
      </c>
      <c r="M45" s="164">
        <v>0.40459496</v>
      </c>
      <c r="N45" s="165">
        <v>8</v>
      </c>
      <c r="O45" s="165">
        <v>0.05057437</v>
      </c>
      <c r="P45" s="166">
        <v>50.57437</v>
      </c>
    </row>
    <row r="46" spans="2:16" ht="16.5">
      <c r="B46" s="163" t="s">
        <v>205</v>
      </c>
      <c r="C46" s="163">
        <v>30.5</v>
      </c>
      <c r="D46" s="163" t="s">
        <v>159</v>
      </c>
      <c r="E46" s="163">
        <v>4</v>
      </c>
      <c r="F46" s="163">
        <v>0.425</v>
      </c>
      <c r="G46" s="163">
        <v>3</v>
      </c>
      <c r="H46" s="163">
        <v>0.435666666666667</v>
      </c>
      <c r="I46" s="163">
        <v>0.0110151410945735</v>
      </c>
      <c r="J46" s="163">
        <v>2.528341490720776</v>
      </c>
      <c r="K46" s="164">
        <v>1.307</v>
      </c>
      <c r="L46" s="164">
        <v>0.484</v>
      </c>
      <c r="M46" s="164">
        <v>0.61993624</v>
      </c>
      <c r="N46" s="165">
        <v>8</v>
      </c>
      <c r="O46" s="165">
        <v>0.07749203</v>
      </c>
      <c r="P46" s="166">
        <v>77.49203</v>
      </c>
    </row>
    <row r="47" spans="2:16" ht="16.5">
      <c r="B47" s="163" t="s">
        <v>216</v>
      </c>
      <c r="C47" s="163">
        <v>30.5</v>
      </c>
      <c r="D47" s="163" t="s">
        <v>159</v>
      </c>
      <c r="E47" s="163">
        <v>4</v>
      </c>
      <c r="F47" s="163">
        <v>0.342</v>
      </c>
      <c r="G47" s="163">
        <v>3</v>
      </c>
      <c r="H47" s="163">
        <v>0.362666666666667</v>
      </c>
      <c r="I47" s="163">
        <v>0.018</v>
      </c>
      <c r="J47" s="163">
        <v>5.05</v>
      </c>
      <c r="K47" s="164">
        <v>1.088</v>
      </c>
      <c r="L47" s="164">
        <v>0.484</v>
      </c>
      <c r="M47" s="164">
        <v>0.51606016</v>
      </c>
      <c r="N47" s="165">
        <v>8</v>
      </c>
      <c r="O47" s="165">
        <v>0.06450752</v>
      </c>
      <c r="P47" s="166">
        <v>64.50752</v>
      </c>
    </row>
    <row r="48" spans="2:16" ht="16.5">
      <c r="B48" s="163" t="s">
        <v>217</v>
      </c>
      <c r="C48" s="163">
        <v>30.5</v>
      </c>
      <c r="D48" s="163" t="s">
        <v>159</v>
      </c>
      <c r="E48" s="163">
        <v>4</v>
      </c>
      <c r="F48" s="163">
        <v>0.373</v>
      </c>
      <c r="G48" s="163">
        <v>3</v>
      </c>
      <c r="H48" s="163">
        <v>0.392333333333333</v>
      </c>
      <c r="I48" s="163">
        <v>0.028</v>
      </c>
      <c r="J48" s="163">
        <v>7.05</v>
      </c>
      <c r="K48" s="164">
        <v>1.177</v>
      </c>
      <c r="L48" s="164">
        <v>0.484</v>
      </c>
      <c r="M48" s="164">
        <v>0.55827464</v>
      </c>
      <c r="N48" s="165">
        <v>8</v>
      </c>
      <c r="O48" s="165">
        <v>0.06978433</v>
      </c>
      <c r="P48" s="166">
        <v>69.78433000000001</v>
      </c>
    </row>
    <row r="49" spans="2:16" ht="16.5">
      <c r="B49" s="163" t="s">
        <v>202</v>
      </c>
      <c r="C49" s="163">
        <v>30.5</v>
      </c>
      <c r="D49" s="163" t="s">
        <v>163</v>
      </c>
      <c r="E49" s="163">
        <v>4</v>
      </c>
      <c r="F49" s="163">
        <v>0.427</v>
      </c>
      <c r="G49" s="163">
        <v>3</v>
      </c>
      <c r="H49" s="163">
        <v>0.401333333333333</v>
      </c>
      <c r="I49" s="163">
        <v>0.0323470761172218</v>
      </c>
      <c r="J49" s="163">
        <v>8.05990268701541</v>
      </c>
      <c r="K49" s="164">
        <v>1.204</v>
      </c>
      <c r="L49" s="164">
        <v>0.484</v>
      </c>
      <c r="M49" s="164">
        <v>0.57108128</v>
      </c>
      <c r="N49" s="165">
        <v>8</v>
      </c>
      <c r="O49" s="165">
        <v>0.07138516</v>
      </c>
      <c r="P49" s="166">
        <v>71.38515999999998</v>
      </c>
    </row>
    <row r="50" spans="2:16" ht="16.5">
      <c r="B50" s="163" t="s">
        <v>203</v>
      </c>
      <c r="C50" s="163">
        <v>30.5</v>
      </c>
      <c r="D50" s="163" t="s">
        <v>163</v>
      </c>
      <c r="E50" s="163">
        <v>4</v>
      </c>
      <c r="F50" s="163">
        <v>0.355</v>
      </c>
      <c r="G50" s="163">
        <v>3</v>
      </c>
      <c r="H50" s="163">
        <v>0.376666666666667</v>
      </c>
      <c r="I50" s="163">
        <v>0.0190875177362952</v>
      </c>
      <c r="J50" s="163">
        <v>5.067482584857128</v>
      </c>
      <c r="K50" s="164">
        <v>1.13</v>
      </c>
      <c r="L50" s="168">
        <v>0.486</v>
      </c>
      <c r="M50" s="164">
        <v>0.5345352</v>
      </c>
      <c r="N50" s="165">
        <v>8</v>
      </c>
      <c r="O50" s="165">
        <v>0.0668169</v>
      </c>
      <c r="P50" s="166">
        <v>66.81689999999999</v>
      </c>
    </row>
    <row r="51" spans="2:16" ht="16.5">
      <c r="B51" s="163" t="s">
        <v>212</v>
      </c>
      <c r="C51" s="163">
        <v>30.5</v>
      </c>
      <c r="D51" s="163" t="s">
        <v>163</v>
      </c>
      <c r="E51" s="163">
        <v>4</v>
      </c>
      <c r="F51" s="163">
        <v>0.347</v>
      </c>
      <c r="G51" s="163">
        <v>3</v>
      </c>
      <c r="H51" s="163">
        <v>0.356</v>
      </c>
      <c r="I51" s="163">
        <v>0.014</v>
      </c>
      <c r="J51" s="163">
        <v>3.86</v>
      </c>
      <c r="K51" s="164">
        <v>1.068</v>
      </c>
      <c r="L51" s="164">
        <v>0.484</v>
      </c>
      <c r="M51" s="164">
        <v>0.50657376</v>
      </c>
      <c r="N51" s="165">
        <v>8</v>
      </c>
      <c r="O51" s="165">
        <v>0.06332172</v>
      </c>
      <c r="P51" s="166">
        <v>63.32172</v>
      </c>
    </row>
    <row r="52" spans="2:16" ht="16.5">
      <c r="B52" s="163" t="s">
        <v>213</v>
      </c>
      <c r="C52" s="163">
        <v>30.5</v>
      </c>
      <c r="D52" s="163" t="s">
        <v>163</v>
      </c>
      <c r="E52" s="163">
        <v>4</v>
      </c>
      <c r="F52" s="163">
        <v>0.321</v>
      </c>
      <c r="G52" s="163">
        <v>3</v>
      </c>
      <c r="H52" s="163">
        <v>0.344666666666667</v>
      </c>
      <c r="I52" s="163">
        <v>0.021</v>
      </c>
      <c r="J52" s="163">
        <v>6.02</v>
      </c>
      <c r="K52" s="164">
        <v>1.034</v>
      </c>
      <c r="L52" s="164">
        <v>0.484</v>
      </c>
      <c r="M52" s="164">
        <v>0.49044688</v>
      </c>
      <c r="N52" s="165">
        <v>8</v>
      </c>
      <c r="O52" s="165">
        <v>0.06130586</v>
      </c>
      <c r="P52" s="166">
        <v>61.30585999999998</v>
      </c>
    </row>
    <row r="53" spans="2:16" ht="16.5">
      <c r="B53" s="163" t="s">
        <v>218</v>
      </c>
      <c r="C53" s="163">
        <v>24</v>
      </c>
      <c r="D53" s="163" t="s">
        <v>159</v>
      </c>
      <c r="E53" s="163">
        <v>5</v>
      </c>
      <c r="F53" s="163">
        <v>0.386</v>
      </c>
      <c r="G53" s="163">
        <v>3</v>
      </c>
      <c r="H53" s="163">
        <v>0.386</v>
      </c>
      <c r="I53" s="163">
        <v>0.012</v>
      </c>
      <c r="J53" s="163">
        <v>3.12</v>
      </c>
      <c r="K53" s="164">
        <v>1.158</v>
      </c>
      <c r="L53" s="164">
        <v>0.4845</v>
      </c>
      <c r="M53" s="164">
        <v>0.54982998</v>
      </c>
      <c r="N53" s="165">
        <v>8</v>
      </c>
      <c r="O53" s="165">
        <v>0.0687287475</v>
      </c>
      <c r="P53" s="166">
        <v>68.7287475</v>
      </c>
    </row>
    <row r="54" spans="2:16" ht="16.5">
      <c r="B54" s="163" t="s">
        <v>219</v>
      </c>
      <c r="C54" s="163">
        <v>24</v>
      </c>
      <c r="D54" s="163" t="s">
        <v>159</v>
      </c>
      <c r="E54" s="163">
        <v>5</v>
      </c>
      <c r="F54" s="163">
        <v>0.366</v>
      </c>
      <c r="G54" s="163">
        <v>3</v>
      </c>
      <c r="H54" s="163">
        <v>0.358333333333333</v>
      </c>
      <c r="I54" s="163">
        <v>0.007</v>
      </c>
      <c r="J54" s="163">
        <v>1.82</v>
      </c>
      <c r="K54" s="164">
        <v>1.075</v>
      </c>
      <c r="L54" s="164">
        <v>0.486</v>
      </c>
      <c r="M54" s="164">
        <v>0.512001</v>
      </c>
      <c r="N54" s="165">
        <v>8</v>
      </c>
      <c r="O54" s="165">
        <v>0.064000125</v>
      </c>
      <c r="P54" s="166">
        <v>64.000125</v>
      </c>
    </row>
    <row r="55" spans="2:16" ht="16.5">
      <c r="B55" s="163" t="s">
        <v>108</v>
      </c>
      <c r="C55" s="163">
        <v>24</v>
      </c>
      <c r="D55" s="163" t="s">
        <v>159</v>
      </c>
      <c r="E55" s="163">
        <v>5</v>
      </c>
      <c r="F55" s="163">
        <v>0.234</v>
      </c>
      <c r="G55" s="163">
        <v>3</v>
      </c>
      <c r="H55" s="163">
        <v>0.236666666666667</v>
      </c>
      <c r="I55" s="163">
        <v>0.004</v>
      </c>
      <c r="J55" s="163">
        <v>1.64</v>
      </c>
      <c r="K55" s="164">
        <v>0.71</v>
      </c>
      <c r="L55" s="164">
        <v>0.4885</v>
      </c>
      <c r="M55" s="164">
        <v>0.346835</v>
      </c>
      <c r="N55" s="165">
        <v>8</v>
      </c>
      <c r="O55" s="165">
        <v>0.043354375</v>
      </c>
      <c r="P55" s="166">
        <v>43.35437499999999</v>
      </c>
    </row>
    <row r="56" spans="2:16" ht="16.5">
      <c r="B56" s="163" t="s">
        <v>109</v>
      </c>
      <c r="C56" s="163">
        <v>24</v>
      </c>
      <c r="D56" s="163" t="s">
        <v>159</v>
      </c>
      <c r="E56" s="163">
        <v>5</v>
      </c>
      <c r="F56" s="163">
        <v>0.254</v>
      </c>
      <c r="G56" s="163">
        <v>3</v>
      </c>
      <c r="H56" s="163">
        <v>0.277</v>
      </c>
      <c r="I56" s="163">
        <v>0.02</v>
      </c>
      <c r="J56" s="163">
        <v>7.31</v>
      </c>
      <c r="K56" s="164">
        <v>0.831</v>
      </c>
      <c r="L56" s="164">
        <v>0.484</v>
      </c>
      <c r="M56" s="164">
        <v>0.402204</v>
      </c>
      <c r="N56" s="165">
        <v>8</v>
      </c>
      <c r="O56" s="165">
        <v>0.0502755</v>
      </c>
      <c r="P56" s="166">
        <v>50.2755</v>
      </c>
    </row>
    <row r="57" spans="2:16" ht="16.5">
      <c r="B57" s="163" t="s">
        <v>220</v>
      </c>
      <c r="C57" s="163">
        <v>24</v>
      </c>
      <c r="D57" s="163" t="s">
        <v>163</v>
      </c>
      <c r="E57" s="163">
        <v>5</v>
      </c>
      <c r="F57" s="163">
        <v>0.305</v>
      </c>
      <c r="G57" s="163">
        <v>3</v>
      </c>
      <c r="H57" s="163">
        <v>0.317333333333333</v>
      </c>
      <c r="I57" s="163">
        <v>0.012</v>
      </c>
      <c r="J57" s="163">
        <v>3.68</v>
      </c>
      <c r="K57" s="164">
        <v>0.952</v>
      </c>
      <c r="L57" s="164">
        <v>0.484</v>
      </c>
      <c r="M57" s="164">
        <v>0.45155264</v>
      </c>
      <c r="N57" s="165">
        <v>8</v>
      </c>
      <c r="O57" s="165">
        <v>0.05644408</v>
      </c>
      <c r="P57" s="166">
        <v>56.44407999999999</v>
      </c>
    </row>
    <row r="58" spans="2:16" ht="16.5">
      <c r="B58" s="163" t="s">
        <v>221</v>
      </c>
      <c r="C58" s="163">
        <v>24</v>
      </c>
      <c r="D58" s="163" t="s">
        <v>163</v>
      </c>
      <c r="E58" s="163">
        <v>5</v>
      </c>
      <c r="F58" s="163">
        <v>0.27</v>
      </c>
      <c r="G58" s="163">
        <v>3</v>
      </c>
      <c r="H58" s="163">
        <v>0.281</v>
      </c>
      <c r="I58" s="163">
        <v>0.01</v>
      </c>
      <c r="J58" s="163">
        <v>3.39</v>
      </c>
      <c r="K58" s="164">
        <v>0.843</v>
      </c>
      <c r="L58" s="164">
        <v>0.485</v>
      </c>
      <c r="M58" s="164">
        <v>0.4006779</v>
      </c>
      <c r="N58" s="165">
        <v>8</v>
      </c>
      <c r="O58" s="165">
        <v>0.0500847375</v>
      </c>
      <c r="P58" s="166">
        <v>50.08473749999999</v>
      </c>
    </row>
    <row r="59" spans="2:16" ht="16.5">
      <c r="B59" s="163" t="s">
        <v>230</v>
      </c>
      <c r="C59" s="163">
        <v>24</v>
      </c>
      <c r="D59" s="163" t="s">
        <v>163</v>
      </c>
      <c r="E59" s="163">
        <v>5</v>
      </c>
      <c r="F59" s="163">
        <v>0.337</v>
      </c>
      <c r="G59" s="163">
        <v>3</v>
      </c>
      <c r="H59" s="163">
        <v>0.353666666666667</v>
      </c>
      <c r="I59" s="163">
        <v>0.026</v>
      </c>
      <c r="J59" s="163">
        <v>7.43</v>
      </c>
      <c r="K59" s="164">
        <v>1.061</v>
      </c>
      <c r="L59" s="164">
        <v>0.484</v>
      </c>
      <c r="M59" s="164">
        <v>0.50325352</v>
      </c>
      <c r="N59" s="165">
        <v>8</v>
      </c>
      <c r="O59" s="165">
        <v>0.06290669</v>
      </c>
      <c r="P59" s="166">
        <v>62.90668999999999</v>
      </c>
    </row>
    <row r="60" spans="2:16" ht="16.5">
      <c r="B60" s="163" t="s">
        <v>231</v>
      </c>
      <c r="C60" s="163">
        <v>24</v>
      </c>
      <c r="D60" s="163" t="s">
        <v>163</v>
      </c>
      <c r="E60" s="163">
        <v>5</v>
      </c>
      <c r="F60" s="163">
        <v>0.307</v>
      </c>
      <c r="G60" s="163">
        <v>3</v>
      </c>
      <c r="H60" s="163">
        <v>0.312333333333333</v>
      </c>
      <c r="I60" s="163">
        <v>0.008</v>
      </c>
      <c r="J60" s="163">
        <v>2.62</v>
      </c>
      <c r="K60" s="164">
        <v>0.937</v>
      </c>
      <c r="L60" s="164">
        <v>0.486</v>
      </c>
      <c r="M60" s="164">
        <v>0.44627436</v>
      </c>
      <c r="N60" s="165">
        <v>8</v>
      </c>
      <c r="O60" s="165">
        <v>0.055784295</v>
      </c>
      <c r="P60" s="166">
        <v>55.78429500000001</v>
      </c>
    </row>
    <row r="61" spans="2:16" ht="16.5">
      <c r="B61" s="163" t="s">
        <v>224</v>
      </c>
      <c r="C61" s="163">
        <v>30.5</v>
      </c>
      <c r="D61" s="163" t="s">
        <v>159</v>
      </c>
      <c r="E61" s="163">
        <v>5</v>
      </c>
      <c r="F61" s="163">
        <v>0.281</v>
      </c>
      <c r="G61" s="163">
        <v>3</v>
      </c>
      <c r="H61" s="163">
        <v>0.279</v>
      </c>
      <c r="I61" s="163">
        <v>0.01</v>
      </c>
      <c r="J61" s="163">
        <v>3.69</v>
      </c>
      <c r="K61" s="164">
        <v>0.837</v>
      </c>
      <c r="L61" s="164">
        <v>0.484</v>
      </c>
      <c r="M61" s="164">
        <v>0.39700584</v>
      </c>
      <c r="N61" s="165">
        <v>7</v>
      </c>
      <c r="O61" s="165">
        <v>0.05671512</v>
      </c>
      <c r="P61" s="166">
        <v>56.715120000000006</v>
      </c>
    </row>
    <row r="62" spans="2:16" ht="15">
      <c r="B62" s="170" t="s">
        <v>110</v>
      </c>
      <c r="C62" s="171">
        <v>30.5</v>
      </c>
      <c r="D62" s="171" t="s">
        <v>159</v>
      </c>
      <c r="E62" s="171">
        <v>5</v>
      </c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3">
        <v>46.101915</v>
      </c>
    </row>
    <row r="63" spans="2:16" ht="16.5">
      <c r="B63" s="163" t="s">
        <v>111</v>
      </c>
      <c r="C63" s="163">
        <v>30.5</v>
      </c>
      <c r="D63" s="163" t="s">
        <v>159</v>
      </c>
      <c r="E63" s="163">
        <v>5</v>
      </c>
      <c r="F63" s="163">
        <v>0.231</v>
      </c>
      <c r="G63" s="163">
        <v>3</v>
      </c>
      <c r="H63" s="163">
        <v>0.241</v>
      </c>
      <c r="I63" s="163">
        <v>0.018</v>
      </c>
      <c r="J63" s="163">
        <v>7.66</v>
      </c>
      <c r="K63" s="164">
        <v>0.723</v>
      </c>
      <c r="L63" s="164">
        <v>0.4835</v>
      </c>
      <c r="M63" s="164">
        <v>0.3495705</v>
      </c>
      <c r="N63" s="165">
        <v>8</v>
      </c>
      <c r="O63" s="165">
        <v>0.0436963125</v>
      </c>
      <c r="P63" s="166">
        <v>43.696312500000005</v>
      </c>
    </row>
    <row r="64" spans="2:16" ht="16.5">
      <c r="B64" s="163" t="s">
        <v>112</v>
      </c>
      <c r="C64" s="163">
        <v>30.5</v>
      </c>
      <c r="D64" s="163" t="s">
        <v>159</v>
      </c>
      <c r="E64" s="163">
        <v>5</v>
      </c>
      <c r="F64" s="163">
        <v>0.209</v>
      </c>
      <c r="G64" s="163">
        <v>3</v>
      </c>
      <c r="H64" s="163">
        <v>0.209</v>
      </c>
      <c r="I64" s="163">
        <v>0.004</v>
      </c>
      <c r="J64" s="163">
        <v>1.77</v>
      </c>
      <c r="K64" s="164">
        <v>0.627</v>
      </c>
      <c r="L64" s="164">
        <v>0.4835</v>
      </c>
      <c r="M64" s="164">
        <v>0.3031545</v>
      </c>
      <c r="N64" s="165">
        <v>8</v>
      </c>
      <c r="O64" s="165">
        <v>0.0378943125</v>
      </c>
      <c r="P64" s="166">
        <v>37.8943125</v>
      </c>
    </row>
    <row r="65" spans="2:16" ht="16.5">
      <c r="B65" s="163" t="s">
        <v>222</v>
      </c>
      <c r="C65" s="163">
        <v>30.5</v>
      </c>
      <c r="D65" s="163" t="s">
        <v>163</v>
      </c>
      <c r="E65" s="163">
        <v>5</v>
      </c>
      <c r="F65" s="163">
        <v>0.305</v>
      </c>
      <c r="G65" s="163">
        <v>3</v>
      </c>
      <c r="H65" s="163">
        <v>0.315666666666667</v>
      </c>
      <c r="I65" s="163">
        <v>0.01</v>
      </c>
      <c r="J65" s="163">
        <v>3.08</v>
      </c>
      <c r="K65" s="164">
        <v>0.92806</v>
      </c>
      <c r="L65" s="164">
        <v>0.4845</v>
      </c>
      <c r="M65" s="164">
        <v>0.44964507</v>
      </c>
      <c r="N65" s="165">
        <v>8</v>
      </c>
      <c r="O65" s="165">
        <v>0.05620563375</v>
      </c>
      <c r="P65" s="166">
        <v>56.20563375</v>
      </c>
    </row>
    <row r="66" spans="2:16" ht="16.5">
      <c r="B66" s="163" t="s">
        <v>223</v>
      </c>
      <c r="C66" s="163">
        <v>30.5</v>
      </c>
      <c r="D66" s="163" t="s">
        <v>163</v>
      </c>
      <c r="E66" s="163">
        <v>5</v>
      </c>
      <c r="F66" s="163">
        <v>0.339</v>
      </c>
      <c r="G66" s="163">
        <v>3</v>
      </c>
      <c r="H66" s="163">
        <v>0.342</v>
      </c>
      <c r="I66" s="163">
        <v>0.01</v>
      </c>
      <c r="J66" s="163">
        <v>3.05</v>
      </c>
      <c r="K66" s="164">
        <v>1.00548</v>
      </c>
      <c r="L66" s="164">
        <v>0.484</v>
      </c>
      <c r="M66" s="164">
        <v>0.48665232</v>
      </c>
      <c r="N66" s="165">
        <v>8</v>
      </c>
      <c r="O66" s="165">
        <v>0.06083154</v>
      </c>
      <c r="P66" s="166">
        <v>60.831540000000004</v>
      </c>
    </row>
    <row r="67" spans="2:16" ht="16.5">
      <c r="B67" s="163" t="s">
        <v>113</v>
      </c>
      <c r="C67" s="163">
        <v>30.5</v>
      </c>
      <c r="D67" s="163" t="s">
        <v>163</v>
      </c>
      <c r="E67" s="163">
        <v>5</v>
      </c>
      <c r="F67" s="163">
        <v>0.177</v>
      </c>
      <c r="G67" s="163">
        <v>3</v>
      </c>
      <c r="H67" s="163">
        <v>0.172333333333333</v>
      </c>
      <c r="I67" s="163">
        <v>0.007</v>
      </c>
      <c r="J67" s="163">
        <v>4.17</v>
      </c>
      <c r="K67" s="164">
        <v>0.517</v>
      </c>
      <c r="L67" s="164">
        <v>0.4835</v>
      </c>
      <c r="M67" s="164">
        <v>0.2499695</v>
      </c>
      <c r="N67" s="165">
        <v>8</v>
      </c>
      <c r="O67" s="165">
        <v>0.0312461875</v>
      </c>
      <c r="P67" s="166">
        <v>31.2461875</v>
      </c>
    </row>
    <row r="68" spans="2:16" ht="16.5">
      <c r="B68" s="163" t="s">
        <v>114</v>
      </c>
      <c r="C68" s="163">
        <v>30.5</v>
      </c>
      <c r="D68" s="163" t="s">
        <v>163</v>
      </c>
      <c r="E68" s="163">
        <v>5</v>
      </c>
      <c r="F68" s="163">
        <v>0.306</v>
      </c>
      <c r="G68" s="163">
        <v>3</v>
      </c>
      <c r="H68" s="163">
        <v>0.302333333333333</v>
      </c>
      <c r="I68" s="163">
        <v>0.003</v>
      </c>
      <c r="J68" s="163">
        <v>1.11</v>
      </c>
      <c r="K68" s="164">
        <v>0.907</v>
      </c>
      <c r="L68" s="164">
        <v>0.4835</v>
      </c>
      <c r="M68" s="164">
        <v>0.4385345</v>
      </c>
      <c r="N68" s="165">
        <v>8</v>
      </c>
      <c r="O68" s="165">
        <v>0.0548168125</v>
      </c>
      <c r="P68" s="166">
        <v>54.8168125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82"/>
  <sheetViews>
    <sheetView workbookViewId="0" topLeftCell="A1">
      <selection activeCell="G95" sqref="G95"/>
    </sheetView>
  </sheetViews>
  <sheetFormatPr defaultColWidth="11.00390625" defaultRowHeight="12.75"/>
  <sheetData>
    <row r="2" spans="2:12" ht="15.75" thickBot="1">
      <c r="B2" s="174" t="s">
        <v>0</v>
      </c>
      <c r="C2" s="174" t="s">
        <v>1</v>
      </c>
      <c r="D2" s="175" t="s">
        <v>2</v>
      </c>
      <c r="E2" s="174" t="s">
        <v>3</v>
      </c>
      <c r="F2" s="174" t="s">
        <v>4</v>
      </c>
      <c r="G2" s="174" t="s">
        <v>5</v>
      </c>
      <c r="H2" s="174" t="s">
        <v>6</v>
      </c>
      <c r="I2" s="174" t="s">
        <v>7</v>
      </c>
      <c r="J2" s="174" t="s">
        <v>8</v>
      </c>
      <c r="K2" s="174" t="s">
        <v>9</v>
      </c>
      <c r="L2" s="174" t="s">
        <v>10</v>
      </c>
    </row>
    <row r="3" spans="2:12" ht="12.75">
      <c r="B3" s="176">
        <v>39154</v>
      </c>
      <c r="C3" s="177" t="s">
        <v>11</v>
      </c>
      <c r="D3" s="25">
        <v>24</v>
      </c>
      <c r="E3" s="52" t="s">
        <v>12</v>
      </c>
      <c r="F3" s="52">
        <v>20</v>
      </c>
      <c r="G3" s="52">
        <v>0</v>
      </c>
      <c r="H3" s="52">
        <v>0</v>
      </c>
      <c r="I3" s="52">
        <v>0</v>
      </c>
      <c r="J3" s="52">
        <f aca="true" t="shared" si="0" ref="J3:J21">20-SUM(F3:I3)</f>
        <v>0</v>
      </c>
      <c r="K3" s="178">
        <f>J3/F3</f>
        <v>0</v>
      </c>
      <c r="L3" s="179">
        <f>ASIN(SQRT(K3))</f>
        <v>0</v>
      </c>
    </row>
    <row r="4" spans="2:12" ht="12.75">
      <c r="B4" s="176">
        <v>39154</v>
      </c>
      <c r="C4" s="180" t="s">
        <v>13</v>
      </c>
      <c r="D4" s="25">
        <v>24</v>
      </c>
      <c r="E4" s="52" t="s">
        <v>12</v>
      </c>
      <c r="F4" s="52">
        <v>20</v>
      </c>
      <c r="G4" s="52">
        <v>0</v>
      </c>
      <c r="H4" s="52">
        <v>0</v>
      </c>
      <c r="I4" s="52">
        <v>0</v>
      </c>
      <c r="J4" s="52">
        <f t="shared" si="0"/>
        <v>0</v>
      </c>
      <c r="K4" s="178">
        <f aca="true" t="shared" si="1" ref="K4:K18">J4/F4</f>
        <v>0</v>
      </c>
      <c r="L4" s="179">
        <f aca="true" t="shared" si="2" ref="L4:L33">ASIN(SQRT(K4))</f>
        <v>0</v>
      </c>
    </row>
    <row r="5" spans="2:12" ht="12.75">
      <c r="B5" s="181">
        <v>39154</v>
      </c>
      <c r="C5" s="182" t="s">
        <v>14</v>
      </c>
      <c r="D5" s="183">
        <v>24</v>
      </c>
      <c r="E5" s="184" t="s">
        <v>15</v>
      </c>
      <c r="F5" s="184">
        <v>20</v>
      </c>
      <c r="G5" s="184">
        <v>0</v>
      </c>
      <c r="H5" s="184">
        <v>0</v>
      </c>
      <c r="I5" s="184">
        <v>0</v>
      </c>
      <c r="J5" s="184">
        <f t="shared" si="0"/>
        <v>0</v>
      </c>
      <c r="K5" s="185">
        <f t="shared" si="1"/>
        <v>0</v>
      </c>
      <c r="L5" s="186">
        <f t="shared" si="2"/>
        <v>0</v>
      </c>
    </row>
    <row r="6" spans="2:12" ht="12.75">
      <c r="B6" s="181">
        <v>39154</v>
      </c>
      <c r="C6" s="182" t="s">
        <v>16</v>
      </c>
      <c r="D6" s="183">
        <v>24</v>
      </c>
      <c r="E6" s="184" t="s">
        <v>17</v>
      </c>
      <c r="F6" s="184">
        <v>20</v>
      </c>
      <c r="G6" s="184">
        <v>0</v>
      </c>
      <c r="H6" s="184">
        <v>0</v>
      </c>
      <c r="I6" s="184">
        <v>0</v>
      </c>
      <c r="J6" s="184">
        <f t="shared" si="0"/>
        <v>0</v>
      </c>
      <c r="K6" s="185">
        <f t="shared" si="1"/>
        <v>0</v>
      </c>
      <c r="L6" s="186">
        <f t="shared" si="2"/>
        <v>0</v>
      </c>
    </row>
    <row r="7" spans="2:12" ht="12.75">
      <c r="B7" s="176">
        <v>39154</v>
      </c>
      <c r="C7" s="180" t="s">
        <v>18</v>
      </c>
      <c r="D7" s="25">
        <v>30.5</v>
      </c>
      <c r="E7" s="52" t="s">
        <v>17</v>
      </c>
      <c r="F7" s="52">
        <v>20</v>
      </c>
      <c r="G7" s="52">
        <v>0</v>
      </c>
      <c r="H7" s="52">
        <v>0</v>
      </c>
      <c r="I7" s="52">
        <v>0</v>
      </c>
      <c r="J7" s="52">
        <f t="shared" si="0"/>
        <v>0</v>
      </c>
      <c r="K7" s="178">
        <f t="shared" si="1"/>
        <v>0</v>
      </c>
      <c r="L7" s="179">
        <f t="shared" si="2"/>
        <v>0</v>
      </c>
    </row>
    <row r="8" spans="2:12" ht="12.75">
      <c r="B8" s="176">
        <v>39154</v>
      </c>
      <c r="C8" s="180" t="s">
        <v>19</v>
      </c>
      <c r="D8" s="25">
        <v>30.5</v>
      </c>
      <c r="E8" s="52" t="s">
        <v>17</v>
      </c>
      <c r="F8" s="52">
        <v>20</v>
      </c>
      <c r="G8" s="52">
        <v>0</v>
      </c>
      <c r="H8" s="52">
        <v>0</v>
      </c>
      <c r="I8" s="52">
        <v>0</v>
      </c>
      <c r="J8" s="52">
        <f t="shared" si="0"/>
        <v>0</v>
      </c>
      <c r="K8" s="178">
        <f t="shared" si="1"/>
        <v>0</v>
      </c>
      <c r="L8" s="179">
        <f t="shared" si="2"/>
        <v>0</v>
      </c>
    </row>
    <row r="9" spans="2:12" ht="12.75">
      <c r="B9" s="181">
        <v>39154</v>
      </c>
      <c r="C9" s="182" t="s">
        <v>20</v>
      </c>
      <c r="D9" s="183">
        <v>30.5</v>
      </c>
      <c r="E9" s="184" t="s">
        <v>12</v>
      </c>
      <c r="F9" s="184">
        <v>20</v>
      </c>
      <c r="G9" s="184">
        <v>0</v>
      </c>
      <c r="H9" s="184">
        <v>0</v>
      </c>
      <c r="I9" s="184">
        <v>0</v>
      </c>
      <c r="J9" s="121">
        <f t="shared" si="0"/>
        <v>0</v>
      </c>
      <c r="K9" s="185">
        <f t="shared" si="1"/>
        <v>0</v>
      </c>
      <c r="L9" s="186">
        <f t="shared" si="2"/>
        <v>0</v>
      </c>
    </row>
    <row r="10" spans="2:12" ht="12.75">
      <c r="B10" s="187">
        <v>39154</v>
      </c>
      <c r="C10" s="188" t="s">
        <v>21</v>
      </c>
      <c r="D10" s="189">
        <v>30.5</v>
      </c>
      <c r="E10" s="190" t="s">
        <v>22</v>
      </c>
      <c r="F10" s="190">
        <v>20</v>
      </c>
      <c r="G10" s="190">
        <v>0</v>
      </c>
      <c r="H10" s="190">
        <v>0</v>
      </c>
      <c r="I10" s="190">
        <v>0</v>
      </c>
      <c r="J10" s="190">
        <f t="shared" si="0"/>
        <v>0</v>
      </c>
      <c r="K10" s="185">
        <f t="shared" si="1"/>
        <v>0</v>
      </c>
      <c r="L10" s="186">
        <f t="shared" si="2"/>
        <v>0</v>
      </c>
    </row>
    <row r="11" spans="2:12" ht="12.75">
      <c r="B11" s="176">
        <v>39154</v>
      </c>
      <c r="C11" s="180" t="s">
        <v>23</v>
      </c>
      <c r="D11" s="25">
        <v>24</v>
      </c>
      <c r="E11" s="52" t="s">
        <v>15</v>
      </c>
      <c r="F11" s="52">
        <v>20</v>
      </c>
      <c r="G11" s="52">
        <v>0</v>
      </c>
      <c r="H11" s="52">
        <v>0</v>
      </c>
      <c r="I11" s="52">
        <v>0</v>
      </c>
      <c r="J11" s="52">
        <f t="shared" si="0"/>
        <v>0</v>
      </c>
      <c r="K11" s="191">
        <f t="shared" si="1"/>
        <v>0</v>
      </c>
      <c r="L11" s="192">
        <f t="shared" si="2"/>
        <v>0</v>
      </c>
    </row>
    <row r="12" spans="2:12" ht="12.75">
      <c r="B12" s="176">
        <v>39154</v>
      </c>
      <c r="C12" s="180" t="s">
        <v>24</v>
      </c>
      <c r="D12" s="25">
        <v>24</v>
      </c>
      <c r="E12" s="52" t="s">
        <v>15</v>
      </c>
      <c r="F12" s="52">
        <v>20</v>
      </c>
      <c r="G12" s="52">
        <v>0</v>
      </c>
      <c r="H12" s="52">
        <v>0</v>
      </c>
      <c r="I12" s="52">
        <v>0</v>
      </c>
      <c r="J12" s="52">
        <f t="shared" si="0"/>
        <v>0</v>
      </c>
      <c r="K12" s="178">
        <f t="shared" si="1"/>
        <v>0</v>
      </c>
      <c r="L12" s="179">
        <f t="shared" si="2"/>
        <v>0</v>
      </c>
    </row>
    <row r="13" spans="2:12" ht="12.75">
      <c r="B13" s="181">
        <v>39154</v>
      </c>
      <c r="C13" s="182" t="s">
        <v>25</v>
      </c>
      <c r="D13" s="183">
        <v>30.5</v>
      </c>
      <c r="E13" s="184" t="s">
        <v>15</v>
      </c>
      <c r="F13" s="184">
        <v>20</v>
      </c>
      <c r="G13" s="184">
        <v>0</v>
      </c>
      <c r="H13" s="184">
        <v>0</v>
      </c>
      <c r="I13" s="184">
        <v>0</v>
      </c>
      <c r="J13" s="184">
        <f t="shared" si="0"/>
        <v>0</v>
      </c>
      <c r="K13" s="185">
        <f t="shared" si="1"/>
        <v>0</v>
      </c>
      <c r="L13" s="186">
        <f t="shared" si="2"/>
        <v>0</v>
      </c>
    </row>
    <row r="14" spans="2:12" ht="12.75">
      <c r="B14" s="181">
        <v>39154</v>
      </c>
      <c r="C14" s="182" t="s">
        <v>26</v>
      </c>
      <c r="D14" s="183">
        <v>30.5</v>
      </c>
      <c r="E14" s="184" t="s">
        <v>15</v>
      </c>
      <c r="F14" s="184">
        <v>20</v>
      </c>
      <c r="G14" s="184">
        <v>0</v>
      </c>
      <c r="H14" s="184">
        <v>0</v>
      </c>
      <c r="I14" s="184">
        <v>0</v>
      </c>
      <c r="J14" s="184">
        <f t="shared" si="0"/>
        <v>0</v>
      </c>
      <c r="K14" s="185">
        <f t="shared" si="1"/>
        <v>0</v>
      </c>
      <c r="L14" s="186">
        <f t="shared" si="2"/>
        <v>0</v>
      </c>
    </row>
    <row r="15" spans="2:12" ht="12.75">
      <c r="B15" s="176">
        <v>39154</v>
      </c>
      <c r="C15" s="180" t="s">
        <v>27</v>
      </c>
      <c r="D15" s="25">
        <v>24</v>
      </c>
      <c r="E15" s="52" t="s">
        <v>22</v>
      </c>
      <c r="F15" s="52">
        <v>20</v>
      </c>
      <c r="G15" s="52">
        <v>0</v>
      </c>
      <c r="H15" s="52">
        <v>0</v>
      </c>
      <c r="I15" s="52">
        <v>0</v>
      </c>
      <c r="J15" s="52">
        <f t="shared" si="0"/>
        <v>0</v>
      </c>
      <c r="K15" s="178">
        <f t="shared" si="1"/>
        <v>0</v>
      </c>
      <c r="L15" s="179">
        <f t="shared" si="2"/>
        <v>0</v>
      </c>
    </row>
    <row r="16" spans="2:12" ht="12.75">
      <c r="B16" s="176">
        <v>39154</v>
      </c>
      <c r="C16" s="180" t="s">
        <v>28</v>
      </c>
      <c r="D16" s="25">
        <v>24</v>
      </c>
      <c r="E16" s="52" t="s">
        <v>22</v>
      </c>
      <c r="F16" s="52">
        <v>20</v>
      </c>
      <c r="G16" s="52">
        <v>0</v>
      </c>
      <c r="H16" s="52">
        <v>0</v>
      </c>
      <c r="I16" s="52">
        <v>0</v>
      </c>
      <c r="J16" s="52">
        <f t="shared" si="0"/>
        <v>0</v>
      </c>
      <c r="K16" s="178">
        <f t="shared" si="1"/>
        <v>0</v>
      </c>
      <c r="L16" s="179">
        <f t="shared" si="2"/>
        <v>0</v>
      </c>
    </row>
    <row r="17" spans="2:12" ht="12.75">
      <c r="B17" s="181">
        <v>39154</v>
      </c>
      <c r="C17" s="182" t="s">
        <v>29</v>
      </c>
      <c r="D17" s="183">
        <v>30.5</v>
      </c>
      <c r="E17" s="184" t="s">
        <v>22</v>
      </c>
      <c r="F17" s="184">
        <v>20</v>
      </c>
      <c r="G17" s="184">
        <v>0</v>
      </c>
      <c r="H17" s="184">
        <v>0</v>
      </c>
      <c r="I17" s="184">
        <v>0</v>
      </c>
      <c r="J17" s="121">
        <f t="shared" si="0"/>
        <v>0</v>
      </c>
      <c r="K17" s="185">
        <f t="shared" si="1"/>
        <v>0</v>
      </c>
      <c r="L17" s="186">
        <f t="shared" si="2"/>
        <v>0</v>
      </c>
    </row>
    <row r="18" spans="2:12" ht="12.75">
      <c r="B18" s="187">
        <v>39154</v>
      </c>
      <c r="C18" s="188" t="s">
        <v>30</v>
      </c>
      <c r="D18" s="189">
        <v>30.5</v>
      </c>
      <c r="E18" s="190" t="s">
        <v>22</v>
      </c>
      <c r="F18" s="190">
        <v>20</v>
      </c>
      <c r="G18" s="190">
        <v>0</v>
      </c>
      <c r="H18" s="190">
        <v>0</v>
      </c>
      <c r="I18" s="190">
        <v>0</v>
      </c>
      <c r="J18" s="190">
        <f t="shared" si="0"/>
        <v>0</v>
      </c>
      <c r="K18" s="193">
        <f t="shared" si="1"/>
        <v>0</v>
      </c>
      <c r="L18" s="194">
        <f t="shared" si="2"/>
        <v>0</v>
      </c>
    </row>
    <row r="19" spans="2:12" ht="12.75">
      <c r="B19" s="176">
        <v>39155</v>
      </c>
      <c r="C19" s="177" t="s">
        <v>31</v>
      </c>
      <c r="D19" s="25">
        <v>24</v>
      </c>
      <c r="E19" s="52" t="s">
        <v>22</v>
      </c>
      <c r="F19" s="52">
        <v>19</v>
      </c>
      <c r="G19" s="52">
        <v>0</v>
      </c>
      <c r="H19" s="52">
        <v>0</v>
      </c>
      <c r="I19" s="52">
        <v>0</v>
      </c>
      <c r="J19" s="52">
        <f t="shared" si="0"/>
        <v>1</v>
      </c>
      <c r="K19" s="195">
        <f>J19/F3</f>
        <v>0.05</v>
      </c>
      <c r="L19" s="179">
        <f>ASIN(SQRT(K19))</f>
        <v>0.2255134058981312</v>
      </c>
    </row>
    <row r="20" spans="2:12" ht="12.75">
      <c r="B20" s="176">
        <v>39155</v>
      </c>
      <c r="C20" s="180" t="s">
        <v>32</v>
      </c>
      <c r="D20" s="25">
        <v>24</v>
      </c>
      <c r="E20" s="52" t="s">
        <v>22</v>
      </c>
      <c r="F20" s="52">
        <v>20</v>
      </c>
      <c r="G20" s="52">
        <v>0</v>
      </c>
      <c r="H20" s="52">
        <v>0</v>
      </c>
      <c r="I20" s="52">
        <v>0</v>
      </c>
      <c r="J20" s="51">
        <f t="shared" si="0"/>
        <v>0</v>
      </c>
      <c r="K20" s="195">
        <f aca="true" t="shared" si="3" ref="K20:K34">J20/F4</f>
        <v>0</v>
      </c>
      <c r="L20" s="179">
        <f t="shared" si="2"/>
        <v>0</v>
      </c>
    </row>
    <row r="21" spans="2:12" ht="12.75">
      <c r="B21" s="181">
        <v>39155</v>
      </c>
      <c r="C21" s="182" t="s">
        <v>33</v>
      </c>
      <c r="D21" s="183">
        <v>24</v>
      </c>
      <c r="E21" s="184" t="s">
        <v>15</v>
      </c>
      <c r="F21" s="184">
        <v>19</v>
      </c>
      <c r="G21" s="184">
        <v>0</v>
      </c>
      <c r="H21" s="184">
        <v>0</v>
      </c>
      <c r="I21" s="184">
        <v>1</v>
      </c>
      <c r="J21" s="184">
        <f t="shared" si="0"/>
        <v>0</v>
      </c>
      <c r="K21" s="196">
        <f t="shared" si="3"/>
        <v>0</v>
      </c>
      <c r="L21" s="186">
        <f t="shared" si="2"/>
        <v>0</v>
      </c>
    </row>
    <row r="22" spans="2:12" ht="12.75">
      <c r="B22" s="181">
        <v>39155</v>
      </c>
      <c r="C22" s="182" t="s">
        <v>34</v>
      </c>
      <c r="D22" s="183">
        <v>24</v>
      </c>
      <c r="E22" s="184" t="s">
        <v>15</v>
      </c>
      <c r="F22" s="184">
        <v>10</v>
      </c>
      <c r="G22" s="184">
        <v>6</v>
      </c>
      <c r="H22" s="184">
        <v>0</v>
      </c>
      <c r="I22" s="184">
        <v>1</v>
      </c>
      <c r="J22" s="184">
        <f>20-SUM(F22:I22)</f>
        <v>3</v>
      </c>
      <c r="K22" s="196">
        <f t="shared" si="3"/>
        <v>0.15</v>
      </c>
      <c r="L22" s="186">
        <f t="shared" si="2"/>
        <v>0.3976994150920718</v>
      </c>
    </row>
    <row r="23" spans="2:12" ht="12.75">
      <c r="B23" s="176">
        <v>39155</v>
      </c>
      <c r="C23" s="180" t="s">
        <v>18</v>
      </c>
      <c r="D23" s="25">
        <v>30.5</v>
      </c>
      <c r="E23" s="52" t="s">
        <v>15</v>
      </c>
      <c r="F23" s="52">
        <v>19</v>
      </c>
      <c r="G23" s="52">
        <v>0</v>
      </c>
      <c r="H23" s="52">
        <v>0</v>
      </c>
      <c r="I23" s="52">
        <v>0</v>
      </c>
      <c r="J23" s="52">
        <f aca="true" t="shared" si="4" ref="J23:J82">20-SUM(F23:I23)</f>
        <v>1</v>
      </c>
      <c r="K23" s="195">
        <f t="shared" si="3"/>
        <v>0.05</v>
      </c>
      <c r="L23" s="179">
        <f t="shared" si="2"/>
        <v>0.2255134058981312</v>
      </c>
    </row>
    <row r="24" spans="2:12" ht="12.75">
      <c r="B24" s="176">
        <v>39155</v>
      </c>
      <c r="C24" s="180" t="s">
        <v>35</v>
      </c>
      <c r="D24" s="25">
        <v>30.5</v>
      </c>
      <c r="E24" s="52" t="s">
        <v>15</v>
      </c>
      <c r="F24" s="52">
        <v>15</v>
      </c>
      <c r="G24" s="52">
        <v>1</v>
      </c>
      <c r="H24" s="52">
        <v>3</v>
      </c>
      <c r="I24" s="52">
        <v>1</v>
      </c>
      <c r="J24" s="52">
        <f t="shared" si="4"/>
        <v>0</v>
      </c>
      <c r="K24" s="195">
        <f t="shared" si="3"/>
        <v>0</v>
      </c>
      <c r="L24" s="179">
        <f t="shared" si="2"/>
        <v>0</v>
      </c>
    </row>
    <row r="25" spans="2:12" ht="12.75">
      <c r="B25" s="181">
        <v>39155</v>
      </c>
      <c r="C25" s="182" t="s">
        <v>36</v>
      </c>
      <c r="D25" s="183">
        <v>30.5</v>
      </c>
      <c r="E25" s="184" t="s">
        <v>22</v>
      </c>
      <c r="F25" s="184">
        <v>13</v>
      </c>
      <c r="G25" s="184">
        <v>1</v>
      </c>
      <c r="H25" s="184">
        <v>5</v>
      </c>
      <c r="I25" s="184">
        <v>0</v>
      </c>
      <c r="J25" s="184">
        <f t="shared" si="4"/>
        <v>1</v>
      </c>
      <c r="K25" s="196">
        <f t="shared" si="3"/>
        <v>0.05</v>
      </c>
      <c r="L25" s="186">
        <f t="shared" si="2"/>
        <v>0.2255134058981312</v>
      </c>
    </row>
    <row r="26" spans="2:12" ht="12.75">
      <c r="B26" s="187">
        <v>39155</v>
      </c>
      <c r="C26" s="188" t="s">
        <v>21</v>
      </c>
      <c r="D26" s="189">
        <v>30.5</v>
      </c>
      <c r="E26" s="190" t="s">
        <v>22</v>
      </c>
      <c r="F26" s="190">
        <v>14</v>
      </c>
      <c r="G26" s="190">
        <v>0</v>
      </c>
      <c r="H26" s="190">
        <v>0</v>
      </c>
      <c r="I26" s="190">
        <v>2</v>
      </c>
      <c r="J26" s="190">
        <f t="shared" si="4"/>
        <v>4</v>
      </c>
      <c r="K26" s="197">
        <f t="shared" si="3"/>
        <v>0.2</v>
      </c>
      <c r="L26" s="194">
        <f t="shared" si="2"/>
        <v>0.46364760900080615</v>
      </c>
    </row>
    <row r="27" spans="2:12" ht="12.75">
      <c r="B27" s="176">
        <v>39155</v>
      </c>
      <c r="C27" s="180" t="s">
        <v>37</v>
      </c>
      <c r="D27" s="25">
        <v>24</v>
      </c>
      <c r="E27" s="52" t="s">
        <v>15</v>
      </c>
      <c r="F27" s="52">
        <v>8</v>
      </c>
      <c r="G27" s="52">
        <v>1</v>
      </c>
      <c r="H27" s="52">
        <v>0</v>
      </c>
      <c r="I27" s="52">
        <v>7</v>
      </c>
      <c r="J27" s="52">
        <f t="shared" si="4"/>
        <v>4</v>
      </c>
      <c r="K27" s="198">
        <f t="shared" si="3"/>
        <v>0.2</v>
      </c>
      <c r="L27" s="192">
        <f t="shared" si="2"/>
        <v>0.46364760900080615</v>
      </c>
    </row>
    <row r="28" spans="2:12" ht="12.75">
      <c r="B28" s="176">
        <v>39155</v>
      </c>
      <c r="C28" s="180" t="s">
        <v>24</v>
      </c>
      <c r="D28" s="25">
        <v>24</v>
      </c>
      <c r="E28" s="52" t="s">
        <v>15</v>
      </c>
      <c r="F28" s="52">
        <v>20</v>
      </c>
      <c r="G28" s="52">
        <v>0</v>
      </c>
      <c r="H28" s="52">
        <v>0</v>
      </c>
      <c r="I28" s="52">
        <v>0</v>
      </c>
      <c r="J28" s="51">
        <f t="shared" si="4"/>
        <v>0</v>
      </c>
      <c r="K28" s="195">
        <f t="shared" si="3"/>
        <v>0</v>
      </c>
      <c r="L28" s="179">
        <f t="shared" si="2"/>
        <v>0</v>
      </c>
    </row>
    <row r="29" spans="2:12" ht="12.75">
      <c r="B29" s="181">
        <v>39155</v>
      </c>
      <c r="C29" s="182" t="s">
        <v>25</v>
      </c>
      <c r="D29" s="183">
        <v>30.5</v>
      </c>
      <c r="E29" s="184" t="s">
        <v>15</v>
      </c>
      <c r="F29" s="184">
        <v>15</v>
      </c>
      <c r="G29" s="184">
        <v>1</v>
      </c>
      <c r="H29" s="184">
        <v>0</v>
      </c>
      <c r="I29" s="184">
        <v>1</v>
      </c>
      <c r="J29" s="184">
        <f t="shared" si="4"/>
        <v>3</v>
      </c>
      <c r="K29" s="196">
        <f t="shared" si="3"/>
        <v>0.15</v>
      </c>
      <c r="L29" s="186">
        <f t="shared" si="2"/>
        <v>0.3976994150920718</v>
      </c>
    </row>
    <row r="30" spans="2:12" ht="12.75">
      <c r="B30" s="181">
        <v>39155</v>
      </c>
      <c r="C30" s="182" t="s">
        <v>26</v>
      </c>
      <c r="D30" s="183">
        <v>30.5</v>
      </c>
      <c r="E30" s="184" t="s">
        <v>15</v>
      </c>
      <c r="F30" s="184">
        <v>18</v>
      </c>
      <c r="G30" s="184">
        <v>0</v>
      </c>
      <c r="H30" s="184">
        <v>0</v>
      </c>
      <c r="I30" s="184">
        <v>0</v>
      </c>
      <c r="J30" s="184">
        <f t="shared" si="4"/>
        <v>2</v>
      </c>
      <c r="K30" s="196">
        <f t="shared" si="3"/>
        <v>0.1</v>
      </c>
      <c r="L30" s="186">
        <f t="shared" si="2"/>
        <v>0.32175055439664224</v>
      </c>
    </row>
    <row r="31" spans="2:12" ht="12.75">
      <c r="B31" s="176">
        <v>39155</v>
      </c>
      <c r="C31" s="180" t="s">
        <v>27</v>
      </c>
      <c r="D31" s="25">
        <v>24</v>
      </c>
      <c r="E31" s="52" t="s">
        <v>22</v>
      </c>
      <c r="F31" s="52">
        <v>20</v>
      </c>
      <c r="G31" s="52">
        <v>0</v>
      </c>
      <c r="H31" s="52">
        <v>0</v>
      </c>
      <c r="I31" s="52">
        <v>0</v>
      </c>
      <c r="J31" s="52">
        <f t="shared" si="4"/>
        <v>0</v>
      </c>
      <c r="K31" s="195">
        <f t="shared" si="3"/>
        <v>0</v>
      </c>
      <c r="L31" s="179">
        <f t="shared" si="2"/>
        <v>0</v>
      </c>
    </row>
    <row r="32" spans="2:12" ht="12.75">
      <c r="B32" s="176">
        <v>39155</v>
      </c>
      <c r="C32" s="180" t="s">
        <v>28</v>
      </c>
      <c r="D32" s="25">
        <v>24</v>
      </c>
      <c r="E32" s="52" t="s">
        <v>22</v>
      </c>
      <c r="F32" s="52">
        <v>18</v>
      </c>
      <c r="G32" s="52">
        <v>1</v>
      </c>
      <c r="H32" s="52">
        <v>0</v>
      </c>
      <c r="I32" s="52">
        <v>0</v>
      </c>
      <c r="J32" s="52">
        <f t="shared" si="4"/>
        <v>1</v>
      </c>
      <c r="K32" s="195">
        <f t="shared" si="3"/>
        <v>0.05</v>
      </c>
      <c r="L32" s="179">
        <f t="shared" si="2"/>
        <v>0.2255134058981312</v>
      </c>
    </row>
    <row r="33" spans="2:12" ht="12.75">
      <c r="B33" s="181">
        <v>39155</v>
      </c>
      <c r="C33" s="182" t="s">
        <v>29</v>
      </c>
      <c r="D33" s="183">
        <v>30.5</v>
      </c>
      <c r="E33" s="184" t="s">
        <v>22</v>
      </c>
      <c r="F33" s="184">
        <v>19</v>
      </c>
      <c r="G33" s="184">
        <v>0</v>
      </c>
      <c r="H33" s="184">
        <v>0</v>
      </c>
      <c r="I33" s="184">
        <v>0</v>
      </c>
      <c r="J33" s="184">
        <f t="shared" si="4"/>
        <v>1</v>
      </c>
      <c r="K33" s="196">
        <f t="shared" si="3"/>
        <v>0.05</v>
      </c>
      <c r="L33" s="186">
        <f t="shared" si="2"/>
        <v>0.2255134058981312</v>
      </c>
    </row>
    <row r="34" spans="2:12" ht="12.75">
      <c r="B34" s="187">
        <v>39155</v>
      </c>
      <c r="C34" s="188" t="s">
        <v>30</v>
      </c>
      <c r="D34" s="189">
        <v>30.5</v>
      </c>
      <c r="E34" s="190" t="s">
        <v>22</v>
      </c>
      <c r="F34" s="190">
        <v>11</v>
      </c>
      <c r="G34" s="190">
        <v>0</v>
      </c>
      <c r="H34" s="190">
        <v>0</v>
      </c>
      <c r="I34" s="190">
        <v>8</v>
      </c>
      <c r="J34" s="190">
        <f t="shared" si="4"/>
        <v>1</v>
      </c>
      <c r="K34" s="197">
        <f t="shared" si="3"/>
        <v>0.05</v>
      </c>
      <c r="L34" s="194">
        <f>ASIN(SQRT(K34))</f>
        <v>0.2255134058981312</v>
      </c>
    </row>
    <row r="35" spans="2:12" ht="12.75">
      <c r="B35" s="176">
        <v>39156</v>
      </c>
      <c r="C35" s="177" t="s">
        <v>31</v>
      </c>
      <c r="D35" s="25">
        <v>24</v>
      </c>
      <c r="E35" s="52" t="s">
        <v>22</v>
      </c>
      <c r="F35" s="52">
        <v>19</v>
      </c>
      <c r="G35" s="52">
        <v>0</v>
      </c>
      <c r="H35" s="52">
        <v>0</v>
      </c>
      <c r="I35" s="52">
        <v>0</v>
      </c>
      <c r="J35" s="52">
        <f t="shared" si="4"/>
        <v>1</v>
      </c>
      <c r="K35" s="195">
        <f>J35/F3</f>
        <v>0.05</v>
      </c>
      <c r="L35" s="179">
        <f aca="true" t="shared" si="5" ref="L35:L49">ASIN(SQRT(K35))</f>
        <v>0.2255134058981312</v>
      </c>
    </row>
    <row r="36" spans="2:12" ht="12.75">
      <c r="B36" s="176">
        <v>39156</v>
      </c>
      <c r="C36" s="180" t="s">
        <v>32</v>
      </c>
      <c r="D36" s="25">
        <v>24</v>
      </c>
      <c r="E36" s="52" t="s">
        <v>22</v>
      </c>
      <c r="F36" s="52">
        <v>20</v>
      </c>
      <c r="G36" s="52">
        <v>0</v>
      </c>
      <c r="H36" s="52">
        <v>0</v>
      </c>
      <c r="I36" s="52">
        <v>0</v>
      </c>
      <c r="J36" s="51">
        <f t="shared" si="4"/>
        <v>0</v>
      </c>
      <c r="K36" s="195">
        <f aca="true" t="shared" si="6" ref="K36:K50">J36/F4</f>
        <v>0</v>
      </c>
      <c r="L36" s="179">
        <f t="shared" si="5"/>
        <v>0</v>
      </c>
    </row>
    <row r="37" spans="2:12" ht="12.75">
      <c r="B37" s="181">
        <v>39156</v>
      </c>
      <c r="C37" s="182" t="s">
        <v>33</v>
      </c>
      <c r="D37" s="183">
        <v>24</v>
      </c>
      <c r="E37" s="184" t="s">
        <v>15</v>
      </c>
      <c r="F37" s="184">
        <v>16</v>
      </c>
      <c r="G37" s="184">
        <v>2</v>
      </c>
      <c r="H37" s="184">
        <v>0</v>
      </c>
      <c r="I37" s="184">
        <v>0</v>
      </c>
      <c r="J37" s="184">
        <f t="shared" si="4"/>
        <v>2</v>
      </c>
      <c r="K37" s="196">
        <f>J37/F5</f>
        <v>0.1</v>
      </c>
      <c r="L37" s="186">
        <f t="shared" si="5"/>
        <v>0.32175055439664224</v>
      </c>
    </row>
    <row r="38" spans="2:12" ht="12.75">
      <c r="B38" s="181">
        <v>39156</v>
      </c>
      <c r="C38" s="182" t="s">
        <v>16</v>
      </c>
      <c r="D38" s="183">
        <v>24</v>
      </c>
      <c r="E38" s="184" t="s">
        <v>17</v>
      </c>
      <c r="F38" s="184">
        <v>6</v>
      </c>
      <c r="G38" s="184">
        <v>0</v>
      </c>
      <c r="H38" s="184">
        <v>5</v>
      </c>
      <c r="I38" s="184">
        <v>3</v>
      </c>
      <c r="J38" s="184">
        <f t="shared" si="4"/>
        <v>6</v>
      </c>
      <c r="K38" s="196">
        <f t="shared" si="6"/>
        <v>0.3</v>
      </c>
      <c r="L38" s="186">
        <f t="shared" si="5"/>
        <v>0.5796397403637042</v>
      </c>
    </row>
    <row r="39" spans="2:12" ht="12.75">
      <c r="B39" s="176">
        <v>39156</v>
      </c>
      <c r="C39" s="180" t="s">
        <v>38</v>
      </c>
      <c r="D39" s="25">
        <v>30.5</v>
      </c>
      <c r="E39" s="52" t="s">
        <v>17</v>
      </c>
      <c r="F39" s="52">
        <v>19</v>
      </c>
      <c r="G39" s="52">
        <v>0</v>
      </c>
      <c r="H39" s="52">
        <v>0</v>
      </c>
      <c r="I39" s="52">
        <v>0</v>
      </c>
      <c r="J39" s="52">
        <f t="shared" si="4"/>
        <v>1</v>
      </c>
      <c r="K39" s="195">
        <f t="shared" si="6"/>
        <v>0.05</v>
      </c>
      <c r="L39" s="179">
        <f t="shared" si="5"/>
        <v>0.2255134058981312</v>
      </c>
    </row>
    <row r="40" spans="2:12" ht="12.75">
      <c r="B40" s="176">
        <v>39156</v>
      </c>
      <c r="C40" s="180" t="s">
        <v>19</v>
      </c>
      <c r="D40" s="25">
        <v>30.5</v>
      </c>
      <c r="E40" s="52" t="s">
        <v>17</v>
      </c>
      <c r="F40" s="52">
        <v>14</v>
      </c>
      <c r="G40" s="52">
        <v>1</v>
      </c>
      <c r="H40" s="52">
        <v>1</v>
      </c>
      <c r="I40" s="52">
        <v>2</v>
      </c>
      <c r="J40" s="52">
        <f t="shared" si="4"/>
        <v>2</v>
      </c>
      <c r="K40" s="195">
        <f t="shared" si="6"/>
        <v>0.1</v>
      </c>
      <c r="L40" s="179">
        <f t="shared" si="5"/>
        <v>0.32175055439664224</v>
      </c>
    </row>
    <row r="41" spans="2:12" ht="12.75">
      <c r="B41" s="181">
        <v>39156</v>
      </c>
      <c r="C41" s="182" t="s">
        <v>20</v>
      </c>
      <c r="D41" s="183">
        <v>30.5</v>
      </c>
      <c r="E41" s="184" t="s">
        <v>12</v>
      </c>
      <c r="F41" s="184">
        <v>7</v>
      </c>
      <c r="G41" s="184">
        <v>2</v>
      </c>
      <c r="H41" s="184">
        <v>1</v>
      </c>
      <c r="I41" s="184">
        <v>2</v>
      </c>
      <c r="J41" s="184">
        <f t="shared" si="4"/>
        <v>8</v>
      </c>
      <c r="K41" s="196">
        <f t="shared" si="6"/>
        <v>0.4</v>
      </c>
      <c r="L41" s="186">
        <f t="shared" si="5"/>
        <v>0.684719203002283</v>
      </c>
    </row>
    <row r="42" spans="2:12" ht="12.75">
      <c r="B42" s="187">
        <v>39156</v>
      </c>
      <c r="C42" s="188" t="s">
        <v>39</v>
      </c>
      <c r="D42" s="189">
        <v>30.5</v>
      </c>
      <c r="E42" s="190" t="s">
        <v>12</v>
      </c>
      <c r="F42" s="190">
        <v>13</v>
      </c>
      <c r="G42" s="190">
        <v>0</v>
      </c>
      <c r="H42" s="190">
        <v>0</v>
      </c>
      <c r="I42" s="190">
        <v>0</v>
      </c>
      <c r="J42" s="190">
        <f t="shared" si="4"/>
        <v>7</v>
      </c>
      <c r="K42" s="197">
        <f t="shared" si="6"/>
        <v>0.35</v>
      </c>
      <c r="L42" s="194">
        <f t="shared" si="5"/>
        <v>0.6330518363897495</v>
      </c>
    </row>
    <row r="43" spans="2:12" ht="12.75">
      <c r="B43" s="176">
        <v>39156</v>
      </c>
      <c r="C43" s="180" t="s">
        <v>40</v>
      </c>
      <c r="D43" s="25">
        <v>24</v>
      </c>
      <c r="E43" s="52" t="s">
        <v>17</v>
      </c>
      <c r="F43" s="52">
        <v>8</v>
      </c>
      <c r="G43" s="52">
        <v>2</v>
      </c>
      <c r="H43" s="52">
        <v>0</v>
      </c>
      <c r="I43" s="52">
        <v>0</v>
      </c>
      <c r="J43" s="52">
        <f t="shared" si="4"/>
        <v>10</v>
      </c>
      <c r="K43" s="198">
        <f t="shared" si="6"/>
        <v>0.5</v>
      </c>
      <c r="L43" s="192">
        <f t="shared" si="5"/>
        <v>0.7853981633974484</v>
      </c>
    </row>
    <row r="44" spans="2:12" ht="12.75">
      <c r="B44" s="176">
        <v>39156</v>
      </c>
      <c r="C44" s="180" t="s">
        <v>41</v>
      </c>
      <c r="D44" s="25">
        <v>24</v>
      </c>
      <c r="E44" s="52" t="s">
        <v>42</v>
      </c>
      <c r="F44" s="52">
        <v>16</v>
      </c>
      <c r="G44" s="52">
        <v>1</v>
      </c>
      <c r="H44" s="52">
        <v>0</v>
      </c>
      <c r="I44" s="52">
        <v>0</v>
      </c>
      <c r="J44" s="51">
        <f t="shared" si="4"/>
        <v>3</v>
      </c>
      <c r="K44" s="195">
        <f t="shared" si="6"/>
        <v>0.15</v>
      </c>
      <c r="L44" s="179">
        <f t="shared" si="5"/>
        <v>0.3976994150920718</v>
      </c>
    </row>
    <row r="45" spans="2:12" ht="12.75">
      <c r="B45" s="181">
        <v>39156</v>
      </c>
      <c r="C45" s="182" t="s">
        <v>43</v>
      </c>
      <c r="D45" s="183">
        <v>30.5</v>
      </c>
      <c r="E45" s="184" t="s">
        <v>17</v>
      </c>
      <c r="F45" s="184">
        <v>14</v>
      </c>
      <c r="G45" s="184">
        <v>2</v>
      </c>
      <c r="H45" s="184">
        <v>0</v>
      </c>
      <c r="I45" s="184">
        <v>0</v>
      </c>
      <c r="J45" s="184">
        <f t="shared" si="4"/>
        <v>4</v>
      </c>
      <c r="K45" s="196">
        <f t="shared" si="6"/>
        <v>0.2</v>
      </c>
      <c r="L45" s="186">
        <f t="shared" si="5"/>
        <v>0.46364760900080615</v>
      </c>
    </row>
    <row r="46" spans="2:12" ht="12.75">
      <c r="B46" s="181">
        <v>39156</v>
      </c>
      <c r="C46" s="182" t="s">
        <v>44</v>
      </c>
      <c r="D46" s="183">
        <v>30.5</v>
      </c>
      <c r="E46" s="184" t="s">
        <v>17</v>
      </c>
      <c r="F46" s="184">
        <v>16</v>
      </c>
      <c r="G46" s="184">
        <v>0</v>
      </c>
      <c r="H46" s="184">
        <v>0</v>
      </c>
      <c r="I46" s="184">
        <v>0</v>
      </c>
      <c r="J46" s="184">
        <f t="shared" si="4"/>
        <v>4</v>
      </c>
      <c r="K46" s="196">
        <f t="shared" si="6"/>
        <v>0.2</v>
      </c>
      <c r="L46" s="186">
        <f t="shared" si="5"/>
        <v>0.46364760900080615</v>
      </c>
    </row>
    <row r="47" spans="2:12" ht="12.75">
      <c r="B47" s="176">
        <v>39156</v>
      </c>
      <c r="C47" s="180" t="s">
        <v>45</v>
      </c>
      <c r="D47" s="25">
        <v>24</v>
      </c>
      <c r="E47" s="52" t="s">
        <v>12</v>
      </c>
      <c r="F47" s="52">
        <v>20</v>
      </c>
      <c r="G47" s="52">
        <v>0</v>
      </c>
      <c r="H47" s="52">
        <v>0</v>
      </c>
      <c r="I47" s="52">
        <v>0</v>
      </c>
      <c r="J47" s="52">
        <f t="shared" si="4"/>
        <v>0</v>
      </c>
      <c r="K47" s="195">
        <f t="shared" si="6"/>
        <v>0</v>
      </c>
      <c r="L47" s="179">
        <f t="shared" si="5"/>
        <v>0</v>
      </c>
    </row>
    <row r="48" spans="2:12" ht="12.75">
      <c r="B48" s="176">
        <v>39156</v>
      </c>
      <c r="C48" s="180" t="s">
        <v>46</v>
      </c>
      <c r="D48" s="25">
        <v>24</v>
      </c>
      <c r="E48" s="52" t="s">
        <v>12</v>
      </c>
      <c r="F48" s="52">
        <v>17</v>
      </c>
      <c r="G48" s="52">
        <v>0</v>
      </c>
      <c r="H48" s="52">
        <v>0</v>
      </c>
      <c r="I48" s="52">
        <v>0</v>
      </c>
      <c r="J48" s="52">
        <f t="shared" si="4"/>
        <v>3</v>
      </c>
      <c r="K48" s="195">
        <f t="shared" si="6"/>
        <v>0.15</v>
      </c>
      <c r="L48" s="179">
        <f t="shared" si="5"/>
        <v>0.3976994150920718</v>
      </c>
    </row>
    <row r="49" spans="2:12" ht="12.75">
      <c r="B49" s="181">
        <v>39156</v>
      </c>
      <c r="C49" s="182" t="s">
        <v>47</v>
      </c>
      <c r="D49" s="183">
        <v>30.5</v>
      </c>
      <c r="E49" s="184" t="s">
        <v>12</v>
      </c>
      <c r="F49" s="184">
        <v>19</v>
      </c>
      <c r="G49" s="184">
        <v>0</v>
      </c>
      <c r="H49" s="184">
        <v>0</v>
      </c>
      <c r="I49" s="184">
        <v>0</v>
      </c>
      <c r="J49" s="184">
        <f t="shared" si="4"/>
        <v>1</v>
      </c>
      <c r="K49" s="196">
        <f t="shared" si="6"/>
        <v>0.05</v>
      </c>
      <c r="L49" s="186">
        <f t="shared" si="5"/>
        <v>0.2255134058981312</v>
      </c>
    </row>
    <row r="50" spans="2:12" ht="12.75">
      <c r="B50" s="187">
        <v>39156</v>
      </c>
      <c r="C50" s="188" t="s">
        <v>48</v>
      </c>
      <c r="D50" s="189">
        <v>30.5</v>
      </c>
      <c r="E50" s="190" t="s">
        <v>49</v>
      </c>
      <c r="F50" s="190">
        <v>11</v>
      </c>
      <c r="G50" s="190">
        <v>0</v>
      </c>
      <c r="H50" s="190">
        <v>0</v>
      </c>
      <c r="I50" s="190">
        <v>0</v>
      </c>
      <c r="J50" s="190">
        <f t="shared" si="4"/>
        <v>9</v>
      </c>
      <c r="K50" s="197">
        <f t="shared" si="6"/>
        <v>0.45</v>
      </c>
      <c r="L50" s="194">
        <f>ASIN(SQRT(K50))</f>
        <v>0.7353144528166684</v>
      </c>
    </row>
    <row r="51" spans="2:12" ht="12.75">
      <c r="B51" s="176">
        <v>39157</v>
      </c>
      <c r="C51" s="177" t="s">
        <v>11</v>
      </c>
      <c r="D51" s="25">
        <v>24</v>
      </c>
      <c r="E51" s="52" t="s">
        <v>12</v>
      </c>
      <c r="F51" s="52">
        <v>19</v>
      </c>
      <c r="G51" s="52">
        <v>0</v>
      </c>
      <c r="H51" s="52">
        <v>0</v>
      </c>
      <c r="I51" s="52">
        <v>0</v>
      </c>
      <c r="J51" s="52">
        <f t="shared" si="4"/>
        <v>1</v>
      </c>
      <c r="K51" s="195">
        <f>J51/F3</f>
        <v>0.05</v>
      </c>
      <c r="L51" s="179">
        <f aca="true" t="shared" si="7" ref="L51:L65">ASIN(SQRT(K51))</f>
        <v>0.2255134058981312</v>
      </c>
    </row>
    <row r="52" spans="2:12" ht="12.75">
      <c r="B52" s="176">
        <v>39157</v>
      </c>
      <c r="C52" s="180" t="s">
        <v>50</v>
      </c>
      <c r="D52" s="25">
        <v>24</v>
      </c>
      <c r="E52" s="52" t="s">
        <v>12</v>
      </c>
      <c r="F52" s="52">
        <v>20</v>
      </c>
      <c r="G52" s="52">
        <v>0</v>
      </c>
      <c r="H52" s="52">
        <v>0</v>
      </c>
      <c r="I52" s="52">
        <v>0</v>
      </c>
      <c r="J52" s="51">
        <f t="shared" si="4"/>
        <v>0</v>
      </c>
      <c r="K52" s="195">
        <f aca="true" t="shared" si="8" ref="K52:K66">J52/F4</f>
        <v>0</v>
      </c>
      <c r="L52" s="179">
        <f t="shared" si="7"/>
        <v>0</v>
      </c>
    </row>
    <row r="53" spans="2:12" ht="12.75">
      <c r="B53" s="181">
        <v>39157</v>
      </c>
      <c r="C53" s="182" t="s">
        <v>33</v>
      </c>
      <c r="D53" s="183">
        <v>24</v>
      </c>
      <c r="E53" s="184" t="s">
        <v>17</v>
      </c>
      <c r="F53" s="184">
        <v>11</v>
      </c>
      <c r="G53" s="184">
        <v>0</v>
      </c>
      <c r="H53" s="184">
        <v>4</v>
      </c>
      <c r="I53" s="184">
        <v>0</v>
      </c>
      <c r="J53" s="184">
        <f t="shared" si="4"/>
        <v>5</v>
      </c>
      <c r="K53" s="196">
        <f t="shared" si="8"/>
        <v>0.25</v>
      </c>
      <c r="L53" s="186">
        <f t="shared" si="7"/>
        <v>0.5235987755982989</v>
      </c>
    </row>
    <row r="54" spans="2:12" ht="12.75">
      <c r="B54" s="181">
        <v>39157</v>
      </c>
      <c r="C54" s="182" t="s">
        <v>16</v>
      </c>
      <c r="D54" s="183">
        <v>24</v>
      </c>
      <c r="E54" s="184" t="s">
        <v>17</v>
      </c>
      <c r="F54" s="184">
        <v>6</v>
      </c>
      <c r="G54" s="184">
        <v>0</v>
      </c>
      <c r="H54" s="184">
        <v>4</v>
      </c>
      <c r="I54" s="184">
        <v>0</v>
      </c>
      <c r="J54" s="184">
        <f t="shared" si="4"/>
        <v>10</v>
      </c>
      <c r="K54" s="196">
        <f t="shared" si="8"/>
        <v>0.5</v>
      </c>
      <c r="L54" s="186">
        <f t="shared" si="7"/>
        <v>0.7853981633974484</v>
      </c>
    </row>
    <row r="55" spans="2:12" ht="12.75">
      <c r="B55" s="176">
        <v>39157</v>
      </c>
      <c r="C55" s="180" t="s">
        <v>18</v>
      </c>
      <c r="D55" s="25">
        <v>30.5</v>
      </c>
      <c r="E55" s="52" t="s">
        <v>17</v>
      </c>
      <c r="F55" s="52">
        <v>19</v>
      </c>
      <c r="G55" s="52">
        <v>0</v>
      </c>
      <c r="H55" s="52">
        <v>0</v>
      </c>
      <c r="I55" s="52">
        <v>0</v>
      </c>
      <c r="J55" s="52">
        <f t="shared" si="4"/>
        <v>1</v>
      </c>
      <c r="K55" s="195">
        <f t="shared" si="8"/>
        <v>0.05</v>
      </c>
      <c r="L55" s="179">
        <f t="shared" si="7"/>
        <v>0.2255134058981312</v>
      </c>
    </row>
    <row r="56" spans="2:12" ht="12.75">
      <c r="B56" s="176">
        <v>39157</v>
      </c>
      <c r="C56" s="180" t="s">
        <v>35</v>
      </c>
      <c r="D56" s="25">
        <v>30.5</v>
      </c>
      <c r="E56" s="52" t="s">
        <v>17</v>
      </c>
      <c r="F56" s="52">
        <v>14</v>
      </c>
      <c r="G56" s="52">
        <v>0</v>
      </c>
      <c r="H56" s="52">
        <v>2</v>
      </c>
      <c r="I56" s="52">
        <v>0</v>
      </c>
      <c r="J56" s="52">
        <f t="shared" si="4"/>
        <v>4</v>
      </c>
      <c r="K56" s="195">
        <f t="shared" si="8"/>
        <v>0.2</v>
      </c>
      <c r="L56" s="179">
        <f t="shared" si="7"/>
        <v>0.46364760900080615</v>
      </c>
    </row>
    <row r="57" spans="2:12" ht="12.75">
      <c r="B57" s="181">
        <v>39157</v>
      </c>
      <c r="C57" s="182" t="s">
        <v>36</v>
      </c>
      <c r="D57" s="183">
        <v>30.5</v>
      </c>
      <c r="E57" s="184" t="s">
        <v>12</v>
      </c>
      <c r="F57" s="184">
        <v>7</v>
      </c>
      <c r="G57" s="184">
        <v>0</v>
      </c>
      <c r="H57" s="184">
        <v>1</v>
      </c>
      <c r="I57" s="184">
        <v>0</v>
      </c>
      <c r="J57" s="184">
        <f t="shared" si="4"/>
        <v>12</v>
      </c>
      <c r="K57" s="196">
        <f t="shared" si="8"/>
        <v>0.6</v>
      </c>
      <c r="L57" s="186">
        <f t="shared" si="7"/>
        <v>0.8860771237926137</v>
      </c>
    </row>
    <row r="58" spans="2:12" ht="12.75">
      <c r="B58" s="187">
        <v>39157</v>
      </c>
      <c r="C58" s="188" t="s">
        <v>21</v>
      </c>
      <c r="D58" s="189">
        <v>30.5</v>
      </c>
      <c r="E58" s="190" t="s">
        <v>12</v>
      </c>
      <c r="F58" s="190">
        <v>13</v>
      </c>
      <c r="G58" s="190">
        <v>0</v>
      </c>
      <c r="H58" s="190">
        <v>0</v>
      </c>
      <c r="I58" s="190">
        <v>0</v>
      </c>
      <c r="J58" s="190">
        <f t="shared" si="4"/>
        <v>7</v>
      </c>
      <c r="K58" s="197">
        <f t="shared" si="8"/>
        <v>0.35</v>
      </c>
      <c r="L58" s="194">
        <f t="shared" si="7"/>
        <v>0.6330518363897495</v>
      </c>
    </row>
    <row r="59" spans="2:12" ht="12.75">
      <c r="B59" s="176">
        <v>39157</v>
      </c>
      <c r="C59" s="180" t="s">
        <v>37</v>
      </c>
      <c r="D59" s="25">
        <v>24</v>
      </c>
      <c r="E59" s="52" t="s">
        <v>17</v>
      </c>
      <c r="F59" s="52">
        <v>8</v>
      </c>
      <c r="G59" s="52">
        <v>0</v>
      </c>
      <c r="H59" s="52">
        <v>0</v>
      </c>
      <c r="I59" s="52">
        <v>0</v>
      </c>
      <c r="J59" s="52">
        <f t="shared" si="4"/>
        <v>12</v>
      </c>
      <c r="K59" s="198">
        <f t="shared" si="8"/>
        <v>0.6</v>
      </c>
      <c r="L59" s="192">
        <f t="shared" si="7"/>
        <v>0.8860771237926137</v>
      </c>
    </row>
    <row r="60" spans="2:12" ht="12.75">
      <c r="B60" s="176">
        <v>39157</v>
      </c>
      <c r="C60" s="180" t="s">
        <v>24</v>
      </c>
      <c r="D60" s="25">
        <v>24</v>
      </c>
      <c r="E60" s="52" t="s">
        <v>17</v>
      </c>
      <c r="F60" s="52">
        <v>15</v>
      </c>
      <c r="G60" s="52">
        <v>0</v>
      </c>
      <c r="H60" s="52">
        <v>2</v>
      </c>
      <c r="I60" s="52">
        <v>0</v>
      </c>
      <c r="J60" s="51">
        <f t="shared" si="4"/>
        <v>3</v>
      </c>
      <c r="K60" s="195">
        <f t="shared" si="8"/>
        <v>0.15</v>
      </c>
      <c r="L60" s="179">
        <f t="shared" si="7"/>
        <v>0.3976994150920718</v>
      </c>
    </row>
    <row r="61" spans="2:12" ht="12.75">
      <c r="B61" s="181">
        <v>39157</v>
      </c>
      <c r="C61" s="182" t="s">
        <v>25</v>
      </c>
      <c r="D61" s="183">
        <v>30.5</v>
      </c>
      <c r="E61" s="184" t="s">
        <v>17</v>
      </c>
      <c r="F61" s="184">
        <v>9</v>
      </c>
      <c r="G61" s="184">
        <v>0</v>
      </c>
      <c r="H61" s="184">
        <v>0</v>
      </c>
      <c r="I61" s="184">
        <v>7</v>
      </c>
      <c r="J61" s="184">
        <f t="shared" si="4"/>
        <v>4</v>
      </c>
      <c r="K61" s="196">
        <f t="shared" si="8"/>
        <v>0.2</v>
      </c>
      <c r="L61" s="186">
        <f t="shared" si="7"/>
        <v>0.46364760900080615</v>
      </c>
    </row>
    <row r="62" spans="2:12" ht="12.75">
      <c r="B62" s="181">
        <v>39157</v>
      </c>
      <c r="C62" s="182" t="s">
        <v>26</v>
      </c>
      <c r="D62" s="183">
        <v>30.5</v>
      </c>
      <c r="E62" s="184" t="s">
        <v>17</v>
      </c>
      <c r="F62" s="184">
        <v>3</v>
      </c>
      <c r="G62" s="184">
        <v>0</v>
      </c>
      <c r="H62" s="184">
        <v>0</v>
      </c>
      <c r="I62" s="184">
        <v>0</v>
      </c>
      <c r="J62" s="184">
        <f t="shared" si="4"/>
        <v>17</v>
      </c>
      <c r="K62" s="196">
        <f t="shared" si="8"/>
        <v>0.85</v>
      </c>
      <c r="L62" s="186">
        <f t="shared" si="7"/>
        <v>1.173096911702825</v>
      </c>
    </row>
    <row r="63" spans="2:12" ht="12.75">
      <c r="B63" s="176">
        <v>39157</v>
      </c>
      <c r="C63" s="180" t="s">
        <v>27</v>
      </c>
      <c r="D63" s="25">
        <v>24</v>
      </c>
      <c r="E63" s="52" t="s">
        <v>12</v>
      </c>
      <c r="F63" s="52">
        <v>18</v>
      </c>
      <c r="G63" s="52">
        <v>0</v>
      </c>
      <c r="H63" s="52">
        <v>0</v>
      </c>
      <c r="I63" s="52">
        <v>0</v>
      </c>
      <c r="J63" s="52">
        <f t="shared" si="4"/>
        <v>2</v>
      </c>
      <c r="K63" s="195">
        <f t="shared" si="8"/>
        <v>0.1</v>
      </c>
      <c r="L63" s="179">
        <f t="shared" si="7"/>
        <v>0.32175055439664224</v>
      </c>
    </row>
    <row r="64" spans="2:12" ht="12.75">
      <c r="B64" s="176">
        <v>39157</v>
      </c>
      <c r="C64" s="180" t="s">
        <v>28</v>
      </c>
      <c r="D64" s="25">
        <v>24</v>
      </c>
      <c r="E64" s="52" t="s">
        <v>12</v>
      </c>
      <c r="F64" s="52">
        <v>17</v>
      </c>
      <c r="G64" s="52">
        <v>0</v>
      </c>
      <c r="H64" s="52">
        <v>0</v>
      </c>
      <c r="I64" s="52">
        <v>0</v>
      </c>
      <c r="J64" s="52">
        <f t="shared" si="4"/>
        <v>3</v>
      </c>
      <c r="K64" s="195">
        <f t="shared" si="8"/>
        <v>0.15</v>
      </c>
      <c r="L64" s="179">
        <f t="shared" si="7"/>
        <v>0.3976994150920718</v>
      </c>
    </row>
    <row r="65" spans="2:12" ht="12.75">
      <c r="B65" s="181">
        <v>39157</v>
      </c>
      <c r="C65" s="182" t="s">
        <v>29</v>
      </c>
      <c r="D65" s="183">
        <v>30.5</v>
      </c>
      <c r="E65" s="184" t="s">
        <v>12</v>
      </c>
      <c r="F65" s="184">
        <v>19</v>
      </c>
      <c r="G65" s="184">
        <v>0</v>
      </c>
      <c r="H65" s="184">
        <v>0</v>
      </c>
      <c r="I65" s="184">
        <v>0</v>
      </c>
      <c r="J65" s="184">
        <f t="shared" si="4"/>
        <v>1</v>
      </c>
      <c r="K65" s="196">
        <f t="shared" si="8"/>
        <v>0.05</v>
      </c>
      <c r="L65" s="186">
        <f t="shared" si="7"/>
        <v>0.2255134058981312</v>
      </c>
    </row>
    <row r="66" spans="2:12" ht="12.75">
      <c r="B66" s="187">
        <v>39157</v>
      </c>
      <c r="C66" s="188" t="s">
        <v>30</v>
      </c>
      <c r="D66" s="189">
        <v>30.5</v>
      </c>
      <c r="E66" s="190" t="s">
        <v>12</v>
      </c>
      <c r="F66" s="190">
        <v>10</v>
      </c>
      <c r="G66" s="190">
        <v>0</v>
      </c>
      <c r="H66" s="190">
        <v>1</v>
      </c>
      <c r="I66" s="190">
        <v>0</v>
      </c>
      <c r="J66" s="190">
        <f t="shared" si="4"/>
        <v>9</v>
      </c>
      <c r="K66" s="197">
        <f t="shared" si="8"/>
        <v>0.45</v>
      </c>
      <c r="L66" s="194">
        <f>ASIN(SQRT(K66))</f>
        <v>0.7353144528166684</v>
      </c>
    </row>
    <row r="67" spans="2:12" ht="12.75">
      <c r="B67" s="176">
        <v>39158</v>
      </c>
      <c r="C67" s="177" t="s">
        <v>31</v>
      </c>
      <c r="D67" s="25">
        <v>24</v>
      </c>
      <c r="E67" s="52" t="s">
        <v>12</v>
      </c>
      <c r="F67" s="52">
        <v>11</v>
      </c>
      <c r="G67" s="52">
        <v>0</v>
      </c>
      <c r="H67" s="52">
        <v>0</v>
      </c>
      <c r="I67" s="52">
        <v>0</v>
      </c>
      <c r="J67" s="52">
        <f t="shared" si="4"/>
        <v>9</v>
      </c>
      <c r="K67" s="195">
        <f>J67/F3</f>
        <v>0.45</v>
      </c>
      <c r="L67" s="179">
        <f aca="true" t="shared" si="9" ref="L67:L81">ASIN(SQRT(K67))</f>
        <v>0.7353144528166684</v>
      </c>
    </row>
    <row r="68" spans="2:12" ht="12.75">
      <c r="B68" s="176">
        <v>39158</v>
      </c>
      <c r="C68" s="180" t="s">
        <v>32</v>
      </c>
      <c r="D68" s="25">
        <v>24</v>
      </c>
      <c r="E68" s="52" t="s">
        <v>12</v>
      </c>
      <c r="F68" s="52">
        <v>20</v>
      </c>
      <c r="G68" s="52">
        <v>0</v>
      </c>
      <c r="H68" s="52">
        <v>0</v>
      </c>
      <c r="I68" s="52">
        <v>0</v>
      </c>
      <c r="J68" s="51">
        <f t="shared" si="4"/>
        <v>0</v>
      </c>
      <c r="K68" s="195">
        <f aca="true" t="shared" si="10" ref="K68:K82">J68/F4</f>
        <v>0</v>
      </c>
      <c r="L68" s="179">
        <f t="shared" si="9"/>
        <v>0</v>
      </c>
    </row>
    <row r="69" spans="2:12" ht="12.75">
      <c r="B69" s="181">
        <v>39158</v>
      </c>
      <c r="C69" s="182" t="s">
        <v>33</v>
      </c>
      <c r="D69" s="183">
        <v>24</v>
      </c>
      <c r="E69" s="184" t="s">
        <v>17</v>
      </c>
      <c r="F69" s="184">
        <v>10</v>
      </c>
      <c r="G69" s="184">
        <v>0</v>
      </c>
      <c r="H69" s="184">
        <v>2</v>
      </c>
      <c r="I69" s="184">
        <v>0</v>
      </c>
      <c r="J69" s="184">
        <f t="shared" si="4"/>
        <v>8</v>
      </c>
      <c r="K69" s="196">
        <f t="shared" si="10"/>
        <v>0.4</v>
      </c>
      <c r="L69" s="186">
        <f t="shared" si="9"/>
        <v>0.684719203002283</v>
      </c>
    </row>
    <row r="70" spans="2:12" ht="12.75">
      <c r="B70" s="181">
        <v>39158</v>
      </c>
      <c r="C70" s="182" t="s">
        <v>34</v>
      </c>
      <c r="D70" s="183">
        <v>24</v>
      </c>
      <c r="E70" s="184" t="s">
        <v>17</v>
      </c>
      <c r="F70" s="184">
        <v>4</v>
      </c>
      <c r="G70" s="184">
        <v>1</v>
      </c>
      <c r="H70" s="184">
        <v>0</v>
      </c>
      <c r="I70" s="184">
        <v>0</v>
      </c>
      <c r="J70" s="184">
        <f t="shared" si="4"/>
        <v>15</v>
      </c>
      <c r="K70" s="196">
        <f t="shared" si="10"/>
        <v>0.75</v>
      </c>
      <c r="L70" s="186">
        <f t="shared" si="9"/>
        <v>1.0471975511965976</v>
      </c>
    </row>
    <row r="71" spans="2:12" ht="12.75">
      <c r="B71" s="176">
        <v>39158</v>
      </c>
      <c r="C71" s="180" t="s">
        <v>18</v>
      </c>
      <c r="D71" s="25">
        <v>30.5</v>
      </c>
      <c r="E71" s="52" t="s">
        <v>17</v>
      </c>
      <c r="F71" s="52">
        <v>19</v>
      </c>
      <c r="G71" s="52">
        <v>0</v>
      </c>
      <c r="H71" s="52">
        <v>0</v>
      </c>
      <c r="I71" s="52">
        <v>0</v>
      </c>
      <c r="J71" s="52">
        <f t="shared" si="4"/>
        <v>1</v>
      </c>
      <c r="K71" s="195">
        <f t="shared" si="10"/>
        <v>0.05</v>
      </c>
      <c r="L71" s="179">
        <f t="shared" si="9"/>
        <v>0.2255134058981312</v>
      </c>
    </row>
    <row r="72" spans="2:12" ht="12.75">
      <c r="B72" s="176">
        <v>39158</v>
      </c>
      <c r="C72" s="180" t="s">
        <v>35</v>
      </c>
      <c r="D72" s="25">
        <v>30.5</v>
      </c>
      <c r="E72" s="52" t="s">
        <v>17</v>
      </c>
      <c r="F72" s="52">
        <v>13</v>
      </c>
      <c r="G72" s="52">
        <v>0</v>
      </c>
      <c r="H72" s="52">
        <v>1</v>
      </c>
      <c r="I72" s="52">
        <v>0</v>
      </c>
      <c r="J72" s="52">
        <f t="shared" si="4"/>
        <v>6</v>
      </c>
      <c r="K72" s="195">
        <f t="shared" si="10"/>
        <v>0.3</v>
      </c>
      <c r="L72" s="179">
        <f t="shared" si="9"/>
        <v>0.5796397403637042</v>
      </c>
    </row>
    <row r="73" spans="2:12" ht="12.75">
      <c r="B73" s="181">
        <v>39158</v>
      </c>
      <c r="C73" s="182" t="s">
        <v>36</v>
      </c>
      <c r="D73" s="183">
        <v>30.5</v>
      </c>
      <c r="E73" s="184" t="s">
        <v>12</v>
      </c>
      <c r="F73" s="184">
        <v>6</v>
      </c>
      <c r="G73" s="184">
        <v>0</v>
      </c>
      <c r="H73" s="184">
        <v>1</v>
      </c>
      <c r="I73" s="184">
        <v>0</v>
      </c>
      <c r="J73" s="184">
        <f t="shared" si="4"/>
        <v>13</v>
      </c>
      <c r="K73" s="196">
        <f t="shared" si="10"/>
        <v>0.65</v>
      </c>
      <c r="L73" s="186">
        <f t="shared" si="9"/>
        <v>0.9377444904051472</v>
      </c>
    </row>
    <row r="74" spans="2:12" ht="12.75">
      <c r="B74" s="187">
        <v>39158</v>
      </c>
      <c r="C74" s="188" t="s">
        <v>21</v>
      </c>
      <c r="D74" s="189">
        <v>30.5</v>
      </c>
      <c r="E74" s="190" t="s">
        <v>12</v>
      </c>
      <c r="F74" s="190">
        <v>13</v>
      </c>
      <c r="G74" s="190">
        <v>0</v>
      </c>
      <c r="H74" s="190">
        <v>0</v>
      </c>
      <c r="I74" s="190">
        <v>0</v>
      </c>
      <c r="J74" s="190">
        <f t="shared" si="4"/>
        <v>7</v>
      </c>
      <c r="K74" s="197">
        <f t="shared" si="10"/>
        <v>0.35</v>
      </c>
      <c r="L74" s="194">
        <f t="shared" si="9"/>
        <v>0.6330518363897495</v>
      </c>
    </row>
    <row r="75" spans="2:12" ht="12.75">
      <c r="B75" s="176">
        <v>39158</v>
      </c>
      <c r="C75" s="180" t="s">
        <v>37</v>
      </c>
      <c r="D75" s="25">
        <v>24</v>
      </c>
      <c r="E75" s="52" t="s">
        <v>17</v>
      </c>
      <c r="F75" s="52">
        <v>8</v>
      </c>
      <c r="G75" s="52">
        <v>0</v>
      </c>
      <c r="H75" s="52">
        <v>0</v>
      </c>
      <c r="I75" s="52">
        <v>0</v>
      </c>
      <c r="J75" s="52">
        <f t="shared" si="4"/>
        <v>12</v>
      </c>
      <c r="K75" s="198">
        <f t="shared" si="10"/>
        <v>0.6</v>
      </c>
      <c r="L75" s="192">
        <f t="shared" si="9"/>
        <v>0.8860771237926137</v>
      </c>
    </row>
    <row r="76" spans="2:12" ht="12.75">
      <c r="B76" s="176">
        <v>39158</v>
      </c>
      <c r="C76" s="180" t="s">
        <v>24</v>
      </c>
      <c r="D76" s="25">
        <v>24</v>
      </c>
      <c r="E76" s="52" t="s">
        <v>17</v>
      </c>
      <c r="F76" s="52">
        <v>12</v>
      </c>
      <c r="G76" s="52">
        <v>0</v>
      </c>
      <c r="H76" s="52">
        <v>0</v>
      </c>
      <c r="I76" s="52">
        <v>0</v>
      </c>
      <c r="J76" s="51">
        <f t="shared" si="4"/>
        <v>8</v>
      </c>
      <c r="K76" s="195">
        <f t="shared" si="10"/>
        <v>0.4</v>
      </c>
      <c r="L76" s="179">
        <f t="shared" si="9"/>
        <v>0.684719203002283</v>
      </c>
    </row>
    <row r="77" spans="2:12" ht="12.75">
      <c r="B77" s="181">
        <v>39158</v>
      </c>
      <c r="C77" s="182" t="s">
        <v>25</v>
      </c>
      <c r="D77" s="183">
        <v>30.5</v>
      </c>
      <c r="E77" s="184" t="s">
        <v>17</v>
      </c>
      <c r="F77" s="184">
        <v>8</v>
      </c>
      <c r="G77" s="184">
        <v>0</v>
      </c>
      <c r="H77" s="184">
        <v>0</v>
      </c>
      <c r="I77" s="184">
        <v>0</v>
      </c>
      <c r="J77" s="184">
        <f t="shared" si="4"/>
        <v>12</v>
      </c>
      <c r="K77" s="196">
        <f t="shared" si="10"/>
        <v>0.6</v>
      </c>
      <c r="L77" s="186">
        <f t="shared" si="9"/>
        <v>0.8860771237926137</v>
      </c>
    </row>
    <row r="78" spans="2:12" ht="12.75">
      <c r="B78" s="181">
        <v>39158</v>
      </c>
      <c r="C78" s="182" t="s">
        <v>26</v>
      </c>
      <c r="D78" s="183">
        <v>30.5</v>
      </c>
      <c r="E78" s="184" t="s">
        <v>17</v>
      </c>
      <c r="F78" s="184">
        <v>3</v>
      </c>
      <c r="G78" s="184">
        <v>0</v>
      </c>
      <c r="H78" s="184">
        <v>0</v>
      </c>
      <c r="I78" s="184">
        <v>0</v>
      </c>
      <c r="J78" s="184">
        <f t="shared" si="4"/>
        <v>17</v>
      </c>
      <c r="K78" s="196">
        <f t="shared" si="10"/>
        <v>0.85</v>
      </c>
      <c r="L78" s="186">
        <f t="shared" si="9"/>
        <v>1.173096911702825</v>
      </c>
    </row>
    <row r="79" spans="2:12" ht="12.75">
      <c r="B79" s="176">
        <v>39158</v>
      </c>
      <c r="C79" s="180" t="s">
        <v>27</v>
      </c>
      <c r="D79" s="25">
        <v>24</v>
      </c>
      <c r="E79" s="52" t="s">
        <v>12</v>
      </c>
      <c r="F79" s="52">
        <v>15</v>
      </c>
      <c r="G79" s="52">
        <v>0</v>
      </c>
      <c r="H79" s="52">
        <v>0</v>
      </c>
      <c r="I79" s="52">
        <v>0</v>
      </c>
      <c r="J79" s="51">
        <f t="shared" si="4"/>
        <v>5</v>
      </c>
      <c r="K79" s="195">
        <f t="shared" si="10"/>
        <v>0.25</v>
      </c>
      <c r="L79" s="179">
        <f t="shared" si="9"/>
        <v>0.5235987755982989</v>
      </c>
    </row>
    <row r="80" spans="2:12" ht="12.75">
      <c r="B80" s="176">
        <v>39158</v>
      </c>
      <c r="C80" s="180" t="s">
        <v>28</v>
      </c>
      <c r="D80" s="25">
        <v>24</v>
      </c>
      <c r="E80" s="52" t="s">
        <v>12</v>
      </c>
      <c r="F80" s="52">
        <v>11</v>
      </c>
      <c r="G80" s="52">
        <v>0</v>
      </c>
      <c r="H80" s="52">
        <v>5</v>
      </c>
      <c r="I80" s="52">
        <v>0</v>
      </c>
      <c r="J80" s="52">
        <f t="shared" si="4"/>
        <v>4</v>
      </c>
      <c r="K80" s="195">
        <f t="shared" si="10"/>
        <v>0.2</v>
      </c>
      <c r="L80" s="179">
        <f t="shared" si="9"/>
        <v>0.46364760900080615</v>
      </c>
    </row>
    <row r="81" spans="2:12" ht="12.75">
      <c r="B81" s="181">
        <v>39158</v>
      </c>
      <c r="C81" s="182" t="s">
        <v>29</v>
      </c>
      <c r="D81" s="183">
        <v>30.5</v>
      </c>
      <c r="E81" s="184" t="s">
        <v>12</v>
      </c>
      <c r="F81" s="184">
        <v>19</v>
      </c>
      <c r="G81" s="184">
        <v>0</v>
      </c>
      <c r="H81" s="184">
        <v>0</v>
      </c>
      <c r="I81" s="184">
        <v>0</v>
      </c>
      <c r="J81" s="184">
        <f t="shared" si="4"/>
        <v>1</v>
      </c>
      <c r="K81" s="196">
        <f t="shared" si="10"/>
        <v>0.05</v>
      </c>
      <c r="L81" s="186">
        <f t="shared" si="9"/>
        <v>0.2255134058981312</v>
      </c>
    </row>
    <row r="82" spans="2:12" ht="12.75">
      <c r="B82" s="187">
        <v>39158</v>
      </c>
      <c r="C82" s="188" t="s">
        <v>30</v>
      </c>
      <c r="D82" s="189">
        <v>30.5</v>
      </c>
      <c r="E82" s="190" t="s">
        <v>12</v>
      </c>
      <c r="F82" s="190">
        <v>8</v>
      </c>
      <c r="G82" s="190">
        <v>0</v>
      </c>
      <c r="H82" s="190">
        <v>0</v>
      </c>
      <c r="I82" s="190">
        <v>0</v>
      </c>
      <c r="J82" s="190">
        <f t="shared" si="4"/>
        <v>12</v>
      </c>
      <c r="K82" s="197">
        <f t="shared" si="10"/>
        <v>0.6</v>
      </c>
      <c r="L82" s="194">
        <f>ASIN(SQRT(K82))</f>
        <v>0.8860771237926137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 Cumbo</dc:creator>
  <cp:keywords/>
  <dc:description/>
  <cp:lastModifiedBy>V Cumbo</cp:lastModifiedBy>
  <dcterms:created xsi:type="dcterms:W3CDTF">2012-12-17T01:16:26Z</dcterms:created>
  <dcterms:modified xsi:type="dcterms:W3CDTF">2012-12-17T01:22:25Z</dcterms:modified>
  <cp:category/>
  <cp:version/>
  <cp:contentType/>
  <cp:contentStatus/>
</cp:coreProperties>
</file>