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835" activeTab="1"/>
  </bookViews>
  <sheets>
    <sheet name="sheet" sheetId="1" r:id="rId1"/>
    <sheet name="Hutchins' BSi  " sheetId="2" r:id="rId2"/>
    <sheet name=";;;" sheetId="3" r:id="rId3"/>
    <sheet name="Sheet3" sheetId="4" r:id="rId4"/>
  </sheets>
  <definedNames>
    <definedName name="_xlnm.Print_Area" localSheetId="1">'Hutchins'' BSi  '!$R$526:$U$537</definedName>
  </definedNames>
  <calcPr fullCalcOnLoad="1"/>
</workbook>
</file>

<file path=xl/sharedStrings.xml><?xml version="1.0" encoding="utf-8"?>
<sst xmlns="http://schemas.openxmlformats.org/spreadsheetml/2006/main" count="193" uniqueCount="34">
  <si>
    <t>reading</t>
  </si>
  <si>
    <t xml:space="preserve"> x/slope</t>
  </si>
  <si>
    <t>dilutions</t>
  </si>
  <si>
    <t>x/vol filt = uMSi/L</t>
  </si>
  <si>
    <t>silicate standard curve</t>
  </si>
  <si>
    <t>0-30</t>
  </si>
  <si>
    <t>r-squared</t>
  </si>
  <si>
    <t>slope</t>
  </si>
  <si>
    <t>Reading</t>
  </si>
  <si>
    <t>Dilution factor</t>
  </si>
  <si>
    <t>vol.filtered (L)</t>
  </si>
  <si>
    <t>RB</t>
  </si>
  <si>
    <t>A</t>
  </si>
  <si>
    <t>B</t>
  </si>
  <si>
    <t>C</t>
  </si>
  <si>
    <t>Avg RB</t>
  </si>
  <si>
    <t>field blank(-)</t>
  </si>
  <si>
    <t>Blanks</t>
  </si>
  <si>
    <t>BSI</t>
  </si>
  <si>
    <t xml:space="preserve"> Bott</t>
  </si>
  <si>
    <t>Date (LT)</t>
  </si>
  <si>
    <t>Station</t>
  </si>
  <si>
    <t>Event #</t>
  </si>
  <si>
    <t>Depth</t>
  </si>
  <si>
    <t xml:space="preserve"> Vol</t>
  </si>
  <si>
    <t>surf.</t>
  </si>
  <si>
    <t>?</t>
  </si>
  <si>
    <t>196?</t>
  </si>
  <si>
    <t>0-100</t>
  </si>
  <si>
    <t>field blank</t>
  </si>
  <si>
    <t xml:space="preserve">Field Blanks </t>
  </si>
  <si>
    <t>x * 0.001</t>
  </si>
  <si>
    <t xml:space="preserve">corrected </t>
  </si>
  <si>
    <t>CORSACS 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</si>
</sst>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m\-yyyy"/>
  </numFmts>
  <fonts count="27">
    <font>
      <sz val="10"/>
      <name val="Arial"/>
      <family val="0"/>
    </font>
    <font>
      <sz val="8"/>
      <name val="Arial"/>
      <family val="2"/>
    </font>
    <font>
      <b/>
      <sz val="10"/>
      <color indexed="5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vertAlign val="superscript"/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" fontId="0" fillId="0" borderId="0" xfId="0" applyNumberForma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26" borderId="0" xfId="0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26" borderId="0" xfId="0" applyFont="1" applyFill="1" applyBorder="1" applyAlignment="1">
      <alignment horizontal="center"/>
    </xf>
    <xf numFmtId="0" fontId="3" fillId="26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02675"/>
          <c:w val="0.72725"/>
          <c:h val="0.88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'Hutchins'' BSi  '!$R$528:$R$536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'Hutchins'' BSi  '!$S$528:$S$536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axId val="42356205"/>
        <c:axId val="45661526"/>
      </c:scatterChart>
      <c:valAx>
        <c:axId val="42356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uM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61526"/>
        <c:crosses val="autoZero"/>
        <c:crossBetween val="midCat"/>
        <c:dispUnits/>
      </c:valAx>
      <c:valAx>
        <c:axId val="456615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reading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562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5"/>
          <c:y val="0.385"/>
          <c:w val="0.19625"/>
          <c:h val="0.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</xdr:colOff>
      <xdr:row>539</xdr:row>
      <xdr:rowOff>28575</xdr:rowOff>
    </xdr:from>
    <xdr:to>
      <xdr:col>25</xdr:col>
      <xdr:colOff>476250</xdr:colOff>
      <xdr:row>558</xdr:row>
      <xdr:rowOff>19050</xdr:rowOff>
    </xdr:to>
    <xdr:graphicFrame>
      <xdr:nvGraphicFramePr>
        <xdr:cNvPr id="1" name="Chart 2"/>
        <xdr:cNvGraphicFramePr/>
      </xdr:nvGraphicFramePr>
      <xdr:xfrm>
        <a:off x="13792200" y="102727125"/>
        <a:ext cx="62198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15.57421875" style="0" customWidth="1"/>
    <col min="2" max="2" width="11.00390625" style="0" customWidth="1"/>
    <col min="4" max="4" width="12.28125" style="0" customWidth="1"/>
    <col min="5" max="5" width="11.140625" style="0" customWidth="1"/>
  </cols>
  <sheetData>
    <row r="3" ht="12.75">
      <c r="B3" s="4"/>
    </row>
    <row r="5" spans="2:11" ht="12.75">
      <c r="B5" s="1"/>
      <c r="C5" s="1"/>
      <c r="D5" s="1"/>
      <c r="E5" s="1"/>
      <c r="F5" s="1"/>
      <c r="G5" s="1"/>
      <c r="H5" s="1"/>
      <c r="I5" s="1"/>
      <c r="J5" s="1"/>
      <c r="K5" s="1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spans="1:13" ht="12.75">
      <c r="A22" s="2"/>
      <c r="M22" s="5"/>
    </row>
    <row r="23" spans="1:13" ht="12.75">
      <c r="A23" s="2"/>
      <c r="M23" s="5"/>
    </row>
    <row r="24" spans="1:13" ht="12.75">
      <c r="A24" s="2"/>
      <c r="M24" s="5"/>
    </row>
    <row r="25" spans="1:13" ht="12.75">
      <c r="A25" s="2"/>
      <c r="M25" s="3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820"/>
  <sheetViews>
    <sheetView tabSelected="1" zoomScale="75" zoomScaleNormal="75" zoomScalePageLayoutView="0" workbookViewId="0" topLeftCell="A1">
      <selection activeCell="F7" sqref="F7"/>
    </sheetView>
  </sheetViews>
  <sheetFormatPr defaultColWidth="9.140625" defaultRowHeight="12.75"/>
  <cols>
    <col min="2" max="2" width="14.7109375" style="0" customWidth="1"/>
    <col min="7" max="7" width="15.28125" style="0" customWidth="1"/>
    <col min="8" max="8" width="13.28125" style="0" customWidth="1"/>
    <col min="9" max="9" width="10.140625" style="0" customWidth="1"/>
    <col min="10" max="10" width="13.421875" style="0" customWidth="1"/>
    <col min="11" max="11" width="17.28125" style="0" customWidth="1"/>
    <col min="12" max="12" width="13.8515625" style="0" customWidth="1"/>
    <col min="13" max="13" width="14.421875" style="0" customWidth="1"/>
    <col min="14" max="14" width="15.28125" style="0" customWidth="1"/>
    <col min="15" max="15" width="19.421875" style="0" customWidth="1"/>
    <col min="16" max="16" width="13.57421875" style="0" customWidth="1"/>
    <col min="18" max="18" width="13.421875" style="0" customWidth="1"/>
  </cols>
  <sheetData>
    <row r="1" ht="12.75">
      <c r="A1" t="s">
        <v>33</v>
      </c>
    </row>
    <row r="2" spans="1:10" ht="15.75">
      <c r="A2" s="8" t="s">
        <v>18</v>
      </c>
      <c r="B2" s="9"/>
      <c r="C2" s="10"/>
      <c r="D2" s="10"/>
      <c r="E2" s="10"/>
      <c r="F2" s="10"/>
      <c r="G2" s="10"/>
      <c r="H2" s="10"/>
      <c r="I2" s="10"/>
      <c r="J2" s="26" t="s">
        <v>32</v>
      </c>
    </row>
    <row r="3" spans="1:17" ht="15.75">
      <c r="A3" s="8" t="s">
        <v>19</v>
      </c>
      <c r="B3" s="11" t="s">
        <v>20</v>
      </c>
      <c r="C3" s="8" t="s">
        <v>21</v>
      </c>
      <c r="D3" s="8" t="s">
        <v>22</v>
      </c>
      <c r="E3" s="8" t="s">
        <v>23</v>
      </c>
      <c r="F3" s="8" t="s">
        <v>24</v>
      </c>
      <c r="G3" s="12" t="s">
        <v>10</v>
      </c>
      <c r="H3" s="12" t="s">
        <v>0</v>
      </c>
      <c r="I3" s="12" t="s">
        <v>9</v>
      </c>
      <c r="J3" s="7" t="s">
        <v>0</v>
      </c>
      <c r="K3" s="7" t="s">
        <v>16</v>
      </c>
      <c r="L3" s="7" t="s">
        <v>1</v>
      </c>
      <c r="M3" s="7"/>
      <c r="N3" s="7" t="s">
        <v>2</v>
      </c>
      <c r="O3" s="7" t="s">
        <v>3</v>
      </c>
      <c r="P3" s="7"/>
      <c r="Q3" s="7"/>
    </row>
    <row r="4" spans="1:22" ht="15.75">
      <c r="A4" s="10">
        <v>1</v>
      </c>
      <c r="B4" s="9">
        <v>38713</v>
      </c>
      <c r="C4" s="37">
        <v>1</v>
      </c>
      <c r="D4" s="10">
        <v>5</v>
      </c>
      <c r="E4" s="10">
        <v>150</v>
      </c>
      <c r="F4" s="10">
        <v>750</v>
      </c>
      <c r="G4" s="10">
        <f aca="true" t="shared" si="0" ref="G4:G27">F4/1000</f>
        <v>0.75</v>
      </c>
      <c r="H4" s="10">
        <v>0.13</v>
      </c>
      <c r="I4" s="19">
        <v>1</v>
      </c>
      <c r="J4" s="23">
        <f>H4-$T$15</f>
        <v>0.129</v>
      </c>
      <c r="K4" s="22">
        <v>0.013</v>
      </c>
      <c r="L4" s="22">
        <f>J4/$U$528</f>
        <v>11.14075042842969</v>
      </c>
      <c r="M4" s="22">
        <f>L4*0.01</f>
        <v>0.11140750428429691</v>
      </c>
      <c r="N4" s="22">
        <f>M4*5/4*24/10*I4</f>
        <v>0.33422251285289073</v>
      </c>
      <c r="O4" s="25">
        <f>N4/G4</f>
        <v>0.44563001713718764</v>
      </c>
      <c r="Q4" s="21"/>
      <c r="R4" s="7"/>
      <c r="S4" s="7"/>
      <c r="T4" s="7"/>
      <c r="U4" s="7"/>
      <c r="V4" s="7"/>
    </row>
    <row r="5" spans="1:21" ht="15">
      <c r="A5" s="10">
        <v>3</v>
      </c>
      <c r="B5" s="9">
        <v>38713</v>
      </c>
      <c r="C5" s="37">
        <v>1</v>
      </c>
      <c r="D5" s="10">
        <v>5</v>
      </c>
      <c r="E5" s="10">
        <v>100</v>
      </c>
      <c r="F5" s="10">
        <v>750</v>
      </c>
      <c r="G5" s="10">
        <f t="shared" si="0"/>
        <v>0.75</v>
      </c>
      <c r="H5" s="10">
        <v>0.296</v>
      </c>
      <c r="I5" s="10">
        <v>1</v>
      </c>
      <c r="J5" s="23">
        <f aca="true" t="shared" si="1" ref="J5:J27">H5-$T$15</f>
        <v>0.295</v>
      </c>
      <c r="K5" s="22">
        <v>0.013</v>
      </c>
      <c r="L5" s="22">
        <f aca="true" t="shared" si="2" ref="L5:L27">J5/$U$528</f>
        <v>25.476909894470992</v>
      </c>
      <c r="M5" s="22">
        <f aca="true" t="shared" si="3" ref="M5:M27">L5*0.01</f>
        <v>0.25476909894470995</v>
      </c>
      <c r="N5" s="22">
        <f aca="true" t="shared" si="4" ref="N5:N27">M5*5/4*24/10*I5</f>
        <v>0.7643072968341299</v>
      </c>
      <c r="O5" s="25">
        <f aca="true" t="shared" si="5" ref="O5:O27">N5/G5</f>
        <v>1.0190763957788398</v>
      </c>
      <c r="R5" t="s">
        <v>4</v>
      </c>
      <c r="U5" t="s">
        <v>5</v>
      </c>
    </row>
    <row r="6" spans="1:21" ht="15">
      <c r="A6" s="10">
        <v>5</v>
      </c>
      <c r="B6" s="9">
        <v>38713</v>
      </c>
      <c r="C6" s="37">
        <v>1</v>
      </c>
      <c r="D6" s="10">
        <v>5</v>
      </c>
      <c r="E6" s="10">
        <v>80</v>
      </c>
      <c r="F6" s="10">
        <v>750</v>
      </c>
      <c r="G6" s="10">
        <f t="shared" si="0"/>
        <v>0.75</v>
      </c>
      <c r="H6" s="10">
        <v>0.223</v>
      </c>
      <c r="I6" s="10">
        <v>2</v>
      </c>
      <c r="J6" s="23">
        <f t="shared" si="1"/>
        <v>0.222</v>
      </c>
      <c r="K6" s="22">
        <v>0.013</v>
      </c>
      <c r="L6" s="22">
        <f t="shared" si="2"/>
        <v>19.1724542256697</v>
      </c>
      <c r="M6" s="22">
        <f t="shared" si="3"/>
        <v>0.191724542256697</v>
      </c>
      <c r="N6" s="22">
        <f t="shared" si="4"/>
        <v>1.150347253540182</v>
      </c>
      <c r="O6" s="25">
        <f t="shared" si="5"/>
        <v>1.533796338053576</v>
      </c>
      <c r="R6">
        <v>0</v>
      </c>
      <c r="S6">
        <v>0.001</v>
      </c>
      <c r="T6" t="s">
        <v>6</v>
      </c>
      <c r="U6">
        <f>RSQ(S6:S12,R6:R12)</f>
        <v>0.9996309464100414</v>
      </c>
    </row>
    <row r="7" spans="1:21" ht="15">
      <c r="A7" s="10">
        <v>7</v>
      </c>
      <c r="B7" s="9">
        <v>38713</v>
      </c>
      <c r="C7" s="37">
        <v>1</v>
      </c>
      <c r="D7" s="10">
        <v>5</v>
      </c>
      <c r="E7" s="10">
        <v>60</v>
      </c>
      <c r="F7" s="10">
        <v>750</v>
      </c>
      <c r="G7" s="10">
        <f t="shared" si="0"/>
        <v>0.75</v>
      </c>
      <c r="H7" s="10">
        <v>0.346</v>
      </c>
      <c r="I7" s="10">
        <v>4</v>
      </c>
      <c r="J7" s="23">
        <f t="shared" si="1"/>
        <v>0.345</v>
      </c>
      <c r="K7" s="22">
        <v>0.013</v>
      </c>
      <c r="L7" s="22">
        <f t="shared" si="2"/>
        <v>29.79503021556777</v>
      </c>
      <c r="M7" s="22">
        <f t="shared" si="3"/>
        <v>0.2979503021556777</v>
      </c>
      <c r="N7" s="22">
        <f t="shared" si="4"/>
        <v>3.5754036258681325</v>
      </c>
      <c r="O7" s="25">
        <f t="shared" si="5"/>
        <v>4.767204834490843</v>
      </c>
      <c r="R7">
        <v>2.5</v>
      </c>
      <c r="S7">
        <v>0.03</v>
      </c>
      <c r="T7" t="s">
        <v>7</v>
      </c>
      <c r="U7">
        <f>LINEST(S6:S12,R6:R12)</f>
        <v>0.011631853785900783</v>
      </c>
    </row>
    <row r="8" spans="1:19" ht="15">
      <c r="A8" s="10">
        <v>9</v>
      </c>
      <c r="B8" s="9">
        <v>38713</v>
      </c>
      <c r="C8" s="37">
        <v>1</v>
      </c>
      <c r="D8" s="10">
        <v>5</v>
      </c>
      <c r="E8" s="10">
        <v>50</v>
      </c>
      <c r="F8" s="10">
        <v>750</v>
      </c>
      <c r="G8" s="10">
        <f t="shared" si="0"/>
        <v>0.75</v>
      </c>
      <c r="H8" s="10">
        <v>0.228</v>
      </c>
      <c r="I8" s="10">
        <v>8</v>
      </c>
      <c r="J8" s="23">
        <f t="shared" si="1"/>
        <v>0.227</v>
      </c>
      <c r="K8" s="22">
        <v>0.013</v>
      </c>
      <c r="L8" s="22">
        <f t="shared" si="2"/>
        <v>19.604266257779376</v>
      </c>
      <c r="M8" s="22">
        <f t="shared" si="3"/>
        <v>0.19604266257779376</v>
      </c>
      <c r="N8" s="22">
        <f t="shared" si="4"/>
        <v>4.70502390186705</v>
      </c>
      <c r="O8" s="25">
        <f t="shared" si="5"/>
        <v>6.2733652024894</v>
      </c>
      <c r="R8">
        <v>5</v>
      </c>
      <c r="S8">
        <v>0.062</v>
      </c>
    </row>
    <row r="9" spans="1:24" ht="15">
      <c r="A9" s="10">
        <v>11</v>
      </c>
      <c r="B9" s="9">
        <v>38713</v>
      </c>
      <c r="C9" s="37">
        <v>1</v>
      </c>
      <c r="D9" s="10">
        <v>5</v>
      </c>
      <c r="E9" s="10">
        <v>40</v>
      </c>
      <c r="F9" s="10">
        <v>500</v>
      </c>
      <c r="G9" s="10">
        <f t="shared" si="0"/>
        <v>0.5</v>
      </c>
      <c r="H9" s="10">
        <v>0.176</v>
      </c>
      <c r="I9" s="10">
        <v>8</v>
      </c>
      <c r="J9" s="23">
        <f t="shared" si="1"/>
        <v>0.175</v>
      </c>
      <c r="K9" s="22">
        <v>0.013</v>
      </c>
      <c r="L9" s="22">
        <f t="shared" si="2"/>
        <v>15.113421123838725</v>
      </c>
      <c r="M9" s="22">
        <f t="shared" si="3"/>
        <v>0.15113421123838724</v>
      </c>
      <c r="N9" s="22">
        <f t="shared" si="4"/>
        <v>3.627221069721294</v>
      </c>
      <c r="O9" s="25">
        <f t="shared" si="5"/>
        <v>7.254442139442588</v>
      </c>
      <c r="R9">
        <v>10</v>
      </c>
      <c r="S9">
        <v>0.12</v>
      </c>
      <c r="U9">
        <f>R7/S7</f>
        <v>83.33333333333334</v>
      </c>
      <c r="V9" t="e">
        <f>S7/T7</f>
        <v>#VALUE!</v>
      </c>
      <c r="W9" t="e">
        <f>T7/U7</f>
        <v>#VALUE!</v>
      </c>
      <c r="X9" t="e">
        <f>U7/V7</f>
        <v>#DIV/0!</v>
      </c>
    </row>
    <row r="10" spans="1:21" ht="15">
      <c r="A10" s="10">
        <v>13</v>
      </c>
      <c r="B10" s="9">
        <v>38713</v>
      </c>
      <c r="C10" s="37">
        <v>1</v>
      </c>
      <c r="D10" s="10">
        <v>5</v>
      </c>
      <c r="E10" s="10">
        <v>30</v>
      </c>
      <c r="F10" s="10">
        <v>500</v>
      </c>
      <c r="G10" s="10">
        <f t="shared" si="0"/>
        <v>0.5</v>
      </c>
      <c r="H10" s="10">
        <v>0.187</v>
      </c>
      <c r="I10" s="10">
        <v>8</v>
      </c>
      <c r="J10" s="23">
        <f t="shared" si="1"/>
        <v>0.186</v>
      </c>
      <c r="K10" s="22">
        <v>0.013</v>
      </c>
      <c r="L10" s="22">
        <f t="shared" si="2"/>
        <v>16.06340759448002</v>
      </c>
      <c r="M10" s="22">
        <f t="shared" si="3"/>
        <v>0.1606340759448002</v>
      </c>
      <c r="N10" s="22">
        <f t="shared" si="4"/>
        <v>3.855217822675205</v>
      </c>
      <c r="O10" s="25">
        <f t="shared" si="5"/>
        <v>7.71043564535041</v>
      </c>
      <c r="R10">
        <v>15</v>
      </c>
      <c r="S10">
        <v>0.181</v>
      </c>
      <c r="U10">
        <f>R8/S8</f>
        <v>80.64516129032258</v>
      </c>
    </row>
    <row r="11" spans="1:21" ht="15">
      <c r="A11" s="10">
        <v>15</v>
      </c>
      <c r="B11" s="9">
        <v>38713</v>
      </c>
      <c r="C11" s="37">
        <v>1</v>
      </c>
      <c r="D11" s="10">
        <v>5</v>
      </c>
      <c r="E11" s="10">
        <v>20</v>
      </c>
      <c r="F11" s="10">
        <v>500</v>
      </c>
      <c r="G11" s="10">
        <f t="shared" si="0"/>
        <v>0.5</v>
      </c>
      <c r="H11" s="10">
        <v>0.164</v>
      </c>
      <c r="I11" s="10">
        <v>8</v>
      </c>
      <c r="J11" s="23">
        <f t="shared" si="1"/>
        <v>0.163</v>
      </c>
      <c r="K11" s="22">
        <v>0.013</v>
      </c>
      <c r="L11" s="22">
        <f t="shared" si="2"/>
        <v>14.077072246775499</v>
      </c>
      <c r="M11" s="22">
        <f t="shared" si="3"/>
        <v>0.140770722467755</v>
      </c>
      <c r="N11" s="22">
        <f t="shared" si="4"/>
        <v>3.37849733922612</v>
      </c>
      <c r="O11" s="25">
        <f t="shared" si="5"/>
        <v>6.75699467845224</v>
      </c>
      <c r="R11">
        <v>20</v>
      </c>
      <c r="S11">
        <v>0.232</v>
      </c>
      <c r="U11">
        <f>R9/S9</f>
        <v>83.33333333333334</v>
      </c>
    </row>
    <row r="12" spans="1:22" ht="15">
      <c r="A12" s="10">
        <v>17</v>
      </c>
      <c r="B12" s="9">
        <v>38713</v>
      </c>
      <c r="C12" s="37">
        <v>1</v>
      </c>
      <c r="D12" s="10">
        <v>5</v>
      </c>
      <c r="E12" s="10">
        <v>15</v>
      </c>
      <c r="F12" s="10">
        <v>500</v>
      </c>
      <c r="G12" s="10">
        <f t="shared" si="0"/>
        <v>0.5</v>
      </c>
      <c r="H12" s="10">
        <v>0.163</v>
      </c>
      <c r="I12" s="10">
        <v>8</v>
      </c>
      <c r="J12" s="23">
        <f t="shared" si="1"/>
        <v>0.162</v>
      </c>
      <c r="K12" s="22">
        <v>0.013</v>
      </c>
      <c r="L12" s="22">
        <f t="shared" si="2"/>
        <v>13.990709840353563</v>
      </c>
      <c r="M12" s="22">
        <f t="shared" si="3"/>
        <v>0.13990709840353563</v>
      </c>
      <c r="N12" s="22">
        <f t="shared" si="4"/>
        <v>3.3577703616848553</v>
      </c>
      <c r="O12" s="25">
        <f t="shared" si="5"/>
        <v>6.715540723369711</v>
      </c>
      <c r="R12">
        <v>30</v>
      </c>
      <c r="S12">
        <v>0.351</v>
      </c>
      <c r="U12">
        <f>R10/S10</f>
        <v>82.87292817679558</v>
      </c>
      <c r="V12">
        <f>AVERAGE(U9:U13)</f>
        <v>83.2783305371018</v>
      </c>
    </row>
    <row r="13" spans="1:21" ht="15">
      <c r="A13" s="10">
        <v>19</v>
      </c>
      <c r="B13" s="9">
        <v>38713</v>
      </c>
      <c r="C13" s="37">
        <v>1</v>
      </c>
      <c r="D13" s="10">
        <v>5</v>
      </c>
      <c r="E13" s="10">
        <v>10</v>
      </c>
      <c r="F13" s="10">
        <v>500</v>
      </c>
      <c r="G13" s="10">
        <f t="shared" si="0"/>
        <v>0.5</v>
      </c>
      <c r="H13" s="10">
        <v>0.149</v>
      </c>
      <c r="I13" s="10">
        <v>8</v>
      </c>
      <c r="J13" s="23">
        <f t="shared" si="1"/>
        <v>0.148</v>
      </c>
      <c r="K13" s="22">
        <v>0.013</v>
      </c>
      <c r="L13" s="22">
        <f t="shared" si="2"/>
        <v>12.781636150446465</v>
      </c>
      <c r="M13" s="22">
        <f t="shared" si="3"/>
        <v>0.12781636150446465</v>
      </c>
      <c r="N13" s="22">
        <f t="shared" si="4"/>
        <v>3.0675926761071515</v>
      </c>
      <c r="O13" s="25">
        <f t="shared" si="5"/>
        <v>6.135185352214303</v>
      </c>
      <c r="U13">
        <f>R11/S11</f>
        <v>86.20689655172413</v>
      </c>
    </row>
    <row r="14" spans="1:21" ht="15">
      <c r="A14" s="10">
        <v>21</v>
      </c>
      <c r="B14" s="9">
        <v>38713</v>
      </c>
      <c r="C14" s="37">
        <v>1</v>
      </c>
      <c r="D14" s="10">
        <v>5</v>
      </c>
      <c r="E14" s="10">
        <v>5</v>
      </c>
      <c r="F14" s="10">
        <v>500</v>
      </c>
      <c r="G14" s="10">
        <f t="shared" si="0"/>
        <v>0.5</v>
      </c>
      <c r="H14" s="10">
        <v>0.165</v>
      </c>
      <c r="I14" s="10">
        <v>8</v>
      </c>
      <c r="J14" s="23">
        <f t="shared" si="1"/>
        <v>0.164</v>
      </c>
      <c r="K14" s="22">
        <v>0.013</v>
      </c>
      <c r="L14" s="22">
        <f t="shared" si="2"/>
        <v>14.163434653197434</v>
      </c>
      <c r="M14" s="22">
        <f t="shared" si="3"/>
        <v>0.14163434653197435</v>
      </c>
      <c r="N14" s="22">
        <f t="shared" si="4"/>
        <v>3.399224316767385</v>
      </c>
      <c r="O14" s="25">
        <f t="shared" si="5"/>
        <v>6.79844863353477</v>
      </c>
      <c r="R14" t="s">
        <v>17</v>
      </c>
      <c r="S14" t="s">
        <v>8</v>
      </c>
      <c r="T14" t="s">
        <v>15</v>
      </c>
      <c r="U14">
        <f>R12/S12</f>
        <v>85.47008547008548</v>
      </c>
    </row>
    <row r="15" spans="1:20" ht="15">
      <c r="A15" s="10">
        <v>23</v>
      </c>
      <c r="B15" s="9">
        <v>38713</v>
      </c>
      <c r="C15" s="37">
        <v>1</v>
      </c>
      <c r="D15" s="10">
        <v>5</v>
      </c>
      <c r="E15" s="10" t="s">
        <v>25</v>
      </c>
      <c r="F15" s="10">
        <v>500</v>
      </c>
      <c r="G15" s="10">
        <f t="shared" si="0"/>
        <v>0.5</v>
      </c>
      <c r="H15" s="10">
        <v>0.161</v>
      </c>
      <c r="I15" s="10">
        <v>8</v>
      </c>
      <c r="J15" s="23">
        <f t="shared" si="1"/>
        <v>0.16</v>
      </c>
      <c r="K15" s="22">
        <v>0.013</v>
      </c>
      <c r="L15" s="22">
        <f t="shared" si="2"/>
        <v>13.817985027509692</v>
      </c>
      <c r="M15" s="22">
        <f t="shared" si="3"/>
        <v>0.13817985027509694</v>
      </c>
      <c r="N15" s="22">
        <f t="shared" si="4"/>
        <v>3.3163164066023265</v>
      </c>
      <c r="O15" s="25">
        <f t="shared" si="5"/>
        <v>6.632632813204653</v>
      </c>
      <c r="R15" t="s">
        <v>11</v>
      </c>
      <c r="S15">
        <v>0.001</v>
      </c>
      <c r="T15">
        <f>AVERAGE(S15:S17)</f>
        <v>0.001</v>
      </c>
    </row>
    <row r="16" spans="1:21" ht="15">
      <c r="A16" s="10">
        <v>1</v>
      </c>
      <c r="B16" s="14">
        <v>38714</v>
      </c>
      <c r="C16" s="37">
        <v>2</v>
      </c>
      <c r="D16" s="15">
        <v>7</v>
      </c>
      <c r="E16" s="10">
        <v>150</v>
      </c>
      <c r="F16" s="15">
        <v>500</v>
      </c>
      <c r="G16" s="10">
        <f t="shared" si="0"/>
        <v>0.5</v>
      </c>
      <c r="H16" s="10">
        <v>0.081</v>
      </c>
      <c r="I16" s="10">
        <v>1</v>
      </c>
      <c r="J16" s="23">
        <f t="shared" si="1"/>
        <v>0.08</v>
      </c>
      <c r="K16" s="22">
        <v>0.013</v>
      </c>
      <c r="L16" s="22">
        <f t="shared" si="2"/>
        <v>6.908992513754846</v>
      </c>
      <c r="M16" s="22">
        <f t="shared" si="3"/>
        <v>0.06908992513754847</v>
      </c>
      <c r="N16" s="22">
        <f t="shared" si="4"/>
        <v>0.2072697754126454</v>
      </c>
      <c r="O16" s="25">
        <f t="shared" si="5"/>
        <v>0.4145395508252908</v>
      </c>
      <c r="R16" t="s">
        <v>11</v>
      </c>
      <c r="S16">
        <v>0.001</v>
      </c>
      <c r="U16">
        <f>1/AVERAGE(U9:U14)</f>
        <v>0.011955484038394242</v>
      </c>
    </row>
    <row r="17" spans="1:19" ht="15">
      <c r="A17" s="10">
        <v>3</v>
      </c>
      <c r="B17" s="14">
        <v>38714</v>
      </c>
      <c r="C17" s="37">
        <v>2</v>
      </c>
      <c r="D17" s="15">
        <v>7</v>
      </c>
      <c r="E17" s="10">
        <v>100</v>
      </c>
      <c r="F17" s="15">
        <v>500</v>
      </c>
      <c r="G17" s="10">
        <f t="shared" si="0"/>
        <v>0.5</v>
      </c>
      <c r="H17" s="10">
        <v>0.15</v>
      </c>
      <c r="I17" s="10">
        <v>1</v>
      </c>
      <c r="J17" s="23">
        <f t="shared" si="1"/>
        <v>0.149</v>
      </c>
      <c r="K17" s="22">
        <v>0.013</v>
      </c>
      <c r="L17" s="22">
        <f t="shared" si="2"/>
        <v>12.8679985568684</v>
      </c>
      <c r="M17" s="22">
        <f t="shared" si="3"/>
        <v>0.128679985568684</v>
      </c>
      <c r="N17" s="22">
        <f t="shared" si="4"/>
        <v>0.38603995670605207</v>
      </c>
      <c r="O17" s="25">
        <f t="shared" si="5"/>
        <v>0.7720799134121041</v>
      </c>
      <c r="R17" t="s">
        <v>11</v>
      </c>
      <c r="S17">
        <v>0.001</v>
      </c>
    </row>
    <row r="18" spans="1:15" ht="15">
      <c r="A18" s="10">
        <v>5</v>
      </c>
      <c r="B18" s="14">
        <v>38714</v>
      </c>
      <c r="C18" s="37">
        <v>2</v>
      </c>
      <c r="D18" s="15">
        <v>7</v>
      </c>
      <c r="E18" s="10">
        <v>80</v>
      </c>
      <c r="F18" s="15">
        <v>500</v>
      </c>
      <c r="G18" s="10">
        <f t="shared" si="0"/>
        <v>0.5</v>
      </c>
      <c r="H18" s="10">
        <v>0.233</v>
      </c>
      <c r="I18" s="10">
        <v>1</v>
      </c>
      <c r="J18" s="23">
        <f t="shared" si="1"/>
        <v>0.232</v>
      </c>
      <c r="K18" s="22">
        <v>0.013</v>
      </c>
      <c r="L18" s="22">
        <f t="shared" si="2"/>
        <v>20.036078289889055</v>
      </c>
      <c r="M18" s="22">
        <f t="shared" si="3"/>
        <v>0.20036078289889056</v>
      </c>
      <c r="N18" s="22">
        <f t="shared" si="4"/>
        <v>0.6010823486966717</v>
      </c>
      <c r="O18" s="25">
        <f t="shared" si="5"/>
        <v>1.2021646973933433</v>
      </c>
    </row>
    <row r="19" spans="1:18" ht="15">
      <c r="A19" s="10">
        <v>7</v>
      </c>
      <c r="B19" s="14">
        <v>38714</v>
      </c>
      <c r="C19" s="37">
        <v>2</v>
      </c>
      <c r="D19" s="15">
        <v>7</v>
      </c>
      <c r="E19" s="10">
        <v>60</v>
      </c>
      <c r="F19" s="15">
        <v>500</v>
      </c>
      <c r="G19" s="10">
        <f t="shared" si="0"/>
        <v>0.5</v>
      </c>
      <c r="H19" s="10">
        <v>0.248</v>
      </c>
      <c r="I19" s="10">
        <v>1</v>
      </c>
      <c r="J19" s="23">
        <f t="shared" si="1"/>
        <v>0.247</v>
      </c>
      <c r="K19" s="22">
        <v>0.013</v>
      </c>
      <c r="L19" s="22">
        <f t="shared" si="2"/>
        <v>21.331514386218085</v>
      </c>
      <c r="M19" s="22">
        <f t="shared" si="3"/>
        <v>0.21331514386218087</v>
      </c>
      <c r="N19" s="22">
        <f t="shared" si="4"/>
        <v>0.6399454315865427</v>
      </c>
      <c r="O19" s="25">
        <f t="shared" si="5"/>
        <v>1.2798908631730854</v>
      </c>
      <c r="R19" t="s">
        <v>30</v>
      </c>
    </row>
    <row r="20" spans="1:20" ht="15">
      <c r="A20" s="10">
        <v>9</v>
      </c>
      <c r="B20" s="14">
        <v>38714</v>
      </c>
      <c r="C20" s="37">
        <v>2</v>
      </c>
      <c r="D20" s="15">
        <v>7</v>
      </c>
      <c r="E20" s="10">
        <v>50</v>
      </c>
      <c r="F20" s="15">
        <v>500</v>
      </c>
      <c r="G20" s="10">
        <f t="shared" si="0"/>
        <v>0.5</v>
      </c>
      <c r="H20" s="10">
        <v>0.298</v>
      </c>
      <c r="I20" s="10">
        <v>1</v>
      </c>
      <c r="J20" s="23">
        <f t="shared" si="1"/>
        <v>0.297</v>
      </c>
      <c r="K20" s="22">
        <v>0.013</v>
      </c>
      <c r="L20" s="22">
        <f t="shared" si="2"/>
        <v>25.649634707314863</v>
      </c>
      <c r="M20" s="22">
        <f t="shared" si="3"/>
        <v>0.2564963470731486</v>
      </c>
      <c r="N20" s="22">
        <f t="shared" si="4"/>
        <v>0.769489041219446</v>
      </c>
      <c r="O20" s="25">
        <f t="shared" si="5"/>
        <v>1.538978082438892</v>
      </c>
      <c r="R20" t="s">
        <v>12</v>
      </c>
      <c r="S20" s="5">
        <v>0.013</v>
      </c>
      <c r="T20">
        <f>AVERAGE(S20:S22)</f>
        <v>0.013666666666666667</v>
      </c>
    </row>
    <row r="21" spans="1:19" ht="15">
      <c r="A21" s="10">
        <v>11</v>
      </c>
      <c r="B21" s="14">
        <v>38714</v>
      </c>
      <c r="C21" s="37">
        <v>2</v>
      </c>
      <c r="D21" s="15">
        <v>7</v>
      </c>
      <c r="E21" s="10">
        <v>40</v>
      </c>
      <c r="F21" s="15">
        <v>500</v>
      </c>
      <c r="G21" s="10">
        <f t="shared" si="0"/>
        <v>0.5</v>
      </c>
      <c r="H21" s="10">
        <v>0.238</v>
      </c>
      <c r="I21" s="10">
        <v>2</v>
      </c>
      <c r="J21" s="23">
        <f t="shared" si="1"/>
        <v>0.237</v>
      </c>
      <c r="K21" s="22">
        <v>0.013</v>
      </c>
      <c r="L21" s="22">
        <f t="shared" si="2"/>
        <v>20.46789032199873</v>
      </c>
      <c r="M21" s="22">
        <f t="shared" si="3"/>
        <v>0.2046789032199873</v>
      </c>
      <c r="N21" s="22">
        <f t="shared" si="4"/>
        <v>1.2280734193199236</v>
      </c>
      <c r="O21" s="25">
        <f t="shared" si="5"/>
        <v>2.4561468386398473</v>
      </c>
      <c r="R21" t="s">
        <v>13</v>
      </c>
      <c r="S21" s="5">
        <v>0.012</v>
      </c>
    </row>
    <row r="22" spans="1:19" ht="15">
      <c r="A22" s="10">
        <v>13</v>
      </c>
      <c r="B22" s="14">
        <v>38714</v>
      </c>
      <c r="C22" s="37">
        <v>2</v>
      </c>
      <c r="D22" s="15">
        <v>7</v>
      </c>
      <c r="E22" s="10">
        <v>30</v>
      </c>
      <c r="F22" s="15">
        <v>250</v>
      </c>
      <c r="G22" s="10">
        <f t="shared" si="0"/>
        <v>0.25</v>
      </c>
      <c r="H22" s="10">
        <v>0.459</v>
      </c>
      <c r="I22" s="10">
        <v>1</v>
      </c>
      <c r="J22" s="23">
        <f t="shared" si="1"/>
        <v>0.458</v>
      </c>
      <c r="K22" s="22">
        <v>0.013</v>
      </c>
      <c r="L22" s="22">
        <f t="shared" si="2"/>
        <v>39.55398214124649</v>
      </c>
      <c r="M22" s="22">
        <f t="shared" si="3"/>
        <v>0.39553982141246496</v>
      </c>
      <c r="N22" s="22">
        <f t="shared" si="4"/>
        <v>1.186619464237395</v>
      </c>
      <c r="O22" s="25">
        <f t="shared" si="5"/>
        <v>4.74647785694958</v>
      </c>
      <c r="R22" t="s">
        <v>14</v>
      </c>
      <c r="S22" s="5">
        <v>0.016</v>
      </c>
    </row>
    <row r="23" spans="1:19" ht="15">
      <c r="A23" s="10">
        <v>15</v>
      </c>
      <c r="B23" s="14">
        <v>38714</v>
      </c>
      <c r="C23" s="37">
        <v>2</v>
      </c>
      <c r="D23" s="15">
        <v>7</v>
      </c>
      <c r="E23" s="10">
        <v>20</v>
      </c>
      <c r="F23" s="15">
        <v>250</v>
      </c>
      <c r="G23" s="10">
        <f t="shared" si="0"/>
        <v>0.25</v>
      </c>
      <c r="H23" s="10">
        <v>0.503</v>
      </c>
      <c r="I23" s="10">
        <v>1</v>
      </c>
      <c r="J23" s="23">
        <f t="shared" si="1"/>
        <v>0.502</v>
      </c>
      <c r="K23" s="22">
        <v>0.013</v>
      </c>
      <c r="L23" s="22">
        <f t="shared" si="2"/>
        <v>43.35392802381166</v>
      </c>
      <c r="M23" s="22">
        <f t="shared" si="3"/>
        <v>0.4335392802381166</v>
      </c>
      <c r="N23" s="22">
        <f t="shared" si="4"/>
        <v>1.30061784071435</v>
      </c>
      <c r="O23" s="25">
        <f t="shared" si="5"/>
        <v>5.2024713628574</v>
      </c>
      <c r="S23" s="3"/>
    </row>
    <row r="24" spans="1:25" ht="15">
      <c r="A24" s="10">
        <v>17</v>
      </c>
      <c r="B24" s="14">
        <v>38714</v>
      </c>
      <c r="C24" s="37">
        <v>2</v>
      </c>
      <c r="D24" s="15">
        <v>7</v>
      </c>
      <c r="E24" s="10">
        <v>15</v>
      </c>
      <c r="F24" s="15">
        <v>250</v>
      </c>
      <c r="G24" s="10">
        <f t="shared" si="0"/>
        <v>0.25</v>
      </c>
      <c r="H24" s="10">
        <v>0.612</v>
      </c>
      <c r="I24" s="10">
        <v>1</v>
      </c>
      <c r="J24" s="23">
        <f t="shared" si="1"/>
        <v>0.611</v>
      </c>
      <c r="K24" s="22">
        <v>0.013</v>
      </c>
      <c r="L24" s="22">
        <f t="shared" si="2"/>
        <v>52.767430323802635</v>
      </c>
      <c r="M24" s="22">
        <f t="shared" si="3"/>
        <v>0.5276743032380263</v>
      </c>
      <c r="N24" s="22">
        <f t="shared" si="4"/>
        <v>1.583022909714079</v>
      </c>
      <c r="O24" s="25">
        <f t="shared" si="5"/>
        <v>6.332091638856316</v>
      </c>
      <c r="V24" t="s">
        <v>4</v>
      </c>
      <c r="Y24" t="s">
        <v>28</v>
      </c>
    </row>
    <row r="25" spans="1:25" ht="15">
      <c r="A25" s="10">
        <v>19</v>
      </c>
      <c r="B25" s="14">
        <v>38714</v>
      </c>
      <c r="C25" s="37">
        <v>2</v>
      </c>
      <c r="D25" s="15">
        <v>7</v>
      </c>
      <c r="E25" s="10">
        <v>10</v>
      </c>
      <c r="F25" s="15">
        <v>250</v>
      </c>
      <c r="G25" s="10">
        <f t="shared" si="0"/>
        <v>0.25</v>
      </c>
      <c r="H25" s="10">
        <v>0.664</v>
      </c>
      <c r="I25" s="10">
        <v>2</v>
      </c>
      <c r="J25" s="23">
        <f t="shared" si="1"/>
        <v>0.663</v>
      </c>
      <c r="K25" s="22">
        <v>0.013</v>
      </c>
      <c r="L25" s="22">
        <f t="shared" si="2"/>
        <v>57.25827545774329</v>
      </c>
      <c r="M25" s="22">
        <f t="shared" si="3"/>
        <v>0.5725827545774329</v>
      </c>
      <c r="N25" s="22">
        <f t="shared" si="4"/>
        <v>3.435496527464598</v>
      </c>
      <c r="O25" s="25">
        <f t="shared" si="5"/>
        <v>13.741986109858392</v>
      </c>
      <c r="V25">
        <v>0</v>
      </c>
      <c r="W25">
        <v>0.001</v>
      </c>
      <c r="X25" t="s">
        <v>6</v>
      </c>
      <c r="Y25">
        <f>RSQ(W25:W35,V25:V35)</f>
        <v>0.9902478167359521</v>
      </c>
    </row>
    <row r="26" spans="1:25" ht="15">
      <c r="A26" s="10">
        <v>21</v>
      </c>
      <c r="B26" s="14">
        <v>38714</v>
      </c>
      <c r="C26" s="37">
        <v>2</v>
      </c>
      <c r="D26" s="15">
        <v>7</v>
      </c>
      <c r="E26" s="10">
        <v>5</v>
      </c>
      <c r="F26" s="15">
        <v>250</v>
      </c>
      <c r="G26" s="10">
        <f t="shared" si="0"/>
        <v>0.25</v>
      </c>
      <c r="H26" s="10">
        <v>0.69</v>
      </c>
      <c r="I26" s="10">
        <v>2</v>
      </c>
      <c r="J26" s="23">
        <f t="shared" si="1"/>
        <v>0.689</v>
      </c>
      <c r="K26" s="22">
        <v>0.013</v>
      </c>
      <c r="L26" s="22">
        <f t="shared" si="2"/>
        <v>59.50369802471361</v>
      </c>
      <c r="M26" s="22">
        <f t="shared" si="3"/>
        <v>0.5950369802471361</v>
      </c>
      <c r="N26" s="22">
        <f t="shared" si="4"/>
        <v>3.570221881482817</v>
      </c>
      <c r="O26" s="25">
        <f t="shared" si="5"/>
        <v>14.280887525931268</v>
      </c>
      <c r="V26">
        <v>2.5</v>
      </c>
      <c r="W26">
        <f>0.029-W25</f>
        <v>0.028</v>
      </c>
      <c r="X26" t="s">
        <v>7</v>
      </c>
      <c r="Y26">
        <f>LINEST(W25:W31,V25:V31)</f>
        <v>0.011579112271540473</v>
      </c>
    </row>
    <row r="27" spans="1:23" ht="15">
      <c r="A27" s="10">
        <v>23</v>
      </c>
      <c r="B27" s="14">
        <v>38714</v>
      </c>
      <c r="C27" s="37">
        <v>2</v>
      </c>
      <c r="D27" s="15">
        <v>7</v>
      </c>
      <c r="E27" s="10" t="s">
        <v>25</v>
      </c>
      <c r="F27" s="15">
        <v>250</v>
      </c>
      <c r="G27" s="10">
        <f t="shared" si="0"/>
        <v>0.25</v>
      </c>
      <c r="H27" s="10">
        <v>0.698</v>
      </c>
      <c r="I27" s="10">
        <v>2</v>
      </c>
      <c r="J27" s="23">
        <f t="shared" si="1"/>
        <v>0.697</v>
      </c>
      <c r="K27" s="22">
        <v>0.013</v>
      </c>
      <c r="L27" s="22">
        <f t="shared" si="2"/>
        <v>60.19459727608909</v>
      </c>
      <c r="M27" s="22">
        <f t="shared" si="3"/>
        <v>0.6019459727608909</v>
      </c>
      <c r="N27" s="22">
        <f t="shared" si="4"/>
        <v>3.6116758365653454</v>
      </c>
      <c r="O27" s="25">
        <f t="shared" si="5"/>
        <v>14.446703346261382</v>
      </c>
      <c r="V27">
        <v>5</v>
      </c>
      <c r="W27">
        <f>0.062-W25</f>
        <v>0.061</v>
      </c>
    </row>
    <row r="28" spans="3:28" ht="15">
      <c r="C28" s="20"/>
      <c r="H28" s="10"/>
      <c r="I28" s="10"/>
      <c r="J28" s="6"/>
      <c r="V28">
        <v>10</v>
      </c>
      <c r="W28">
        <f>0.119-W25</f>
        <v>0.118</v>
      </c>
      <c r="Y28">
        <f>V26/W26</f>
        <v>89.28571428571428</v>
      </c>
      <c r="Z28" t="e">
        <f>W26/X26</f>
        <v>#VALUE!</v>
      </c>
      <c r="AA28" t="e">
        <f>X26/Y26</f>
        <v>#VALUE!</v>
      </c>
      <c r="AB28" t="e">
        <f>Y26/Z26</f>
        <v>#DIV/0!</v>
      </c>
    </row>
    <row r="29" spans="3:25" ht="15.75">
      <c r="C29" s="20"/>
      <c r="H29" s="10"/>
      <c r="I29" s="10"/>
      <c r="J29" s="6"/>
      <c r="L29" s="7"/>
      <c r="M29" s="7"/>
      <c r="N29" s="7"/>
      <c r="O29" s="7"/>
      <c r="V29">
        <v>15</v>
      </c>
      <c r="W29">
        <f>0.17-W25</f>
        <v>0.169</v>
      </c>
      <c r="Y29">
        <f>V27/W27</f>
        <v>81.9672131147541</v>
      </c>
    </row>
    <row r="30" spans="1:25" ht="15">
      <c r="A30" s="10">
        <v>1</v>
      </c>
      <c r="B30" s="14">
        <v>38716</v>
      </c>
      <c r="C30" s="37">
        <v>17</v>
      </c>
      <c r="D30" s="15">
        <v>28</v>
      </c>
      <c r="E30" s="10">
        <v>150</v>
      </c>
      <c r="F30" s="15">
        <v>600</v>
      </c>
      <c r="G30" s="10">
        <f aca="true" t="shared" si="6" ref="G30:G41">F30/1000</f>
        <v>0.6</v>
      </c>
      <c r="H30" s="10">
        <v>0.076</v>
      </c>
      <c r="I30" s="10">
        <v>1</v>
      </c>
      <c r="J30" s="23">
        <f>H30-$T$15</f>
        <v>0.075</v>
      </c>
      <c r="K30" s="22">
        <v>0.013</v>
      </c>
      <c r="L30" s="22">
        <f>J30/$U$528</f>
        <v>6.477180481645168</v>
      </c>
      <c r="M30" s="22">
        <f aca="true" t="shared" si="7" ref="M30:M41">L30*0.001</f>
        <v>0.006477180481645168</v>
      </c>
      <c r="N30" s="22">
        <f>M30*5/2*10/1*I30</f>
        <v>0.1619295120411292</v>
      </c>
      <c r="O30" s="25">
        <f>N30/G30</f>
        <v>0.2698825200685487</v>
      </c>
      <c r="V30">
        <v>20</v>
      </c>
      <c r="W30">
        <f>0.232-W25</f>
        <v>0.231</v>
      </c>
      <c r="Y30">
        <f>V28/W28</f>
        <v>84.74576271186442</v>
      </c>
    </row>
    <row r="31" spans="1:26" ht="15">
      <c r="A31" s="10">
        <v>3</v>
      </c>
      <c r="B31" s="14">
        <v>38716</v>
      </c>
      <c r="C31" s="37">
        <v>17</v>
      </c>
      <c r="D31" s="15">
        <v>28</v>
      </c>
      <c r="E31" s="10">
        <v>100</v>
      </c>
      <c r="F31" s="15">
        <v>450</v>
      </c>
      <c r="G31" s="10">
        <f t="shared" si="6"/>
        <v>0.45</v>
      </c>
      <c r="H31" s="10">
        <v>0.084</v>
      </c>
      <c r="I31" s="10">
        <v>1</v>
      </c>
      <c r="J31" s="23">
        <f aca="true" t="shared" si="8" ref="J31:J41">H31-$T$15</f>
        <v>0.083</v>
      </c>
      <c r="K31" s="22">
        <v>0.013</v>
      </c>
      <c r="L31" s="22">
        <f aca="true" t="shared" si="9" ref="L31:L41">J31/$U$528</f>
        <v>7.168079733020654</v>
      </c>
      <c r="M31" s="22">
        <f t="shared" si="7"/>
        <v>0.007168079733020654</v>
      </c>
      <c r="N31" s="22">
        <f aca="true" t="shared" si="10" ref="N31:N41">M31*5/2*10/1*I31</f>
        <v>0.17920199332551634</v>
      </c>
      <c r="O31" s="25">
        <f aca="true" t="shared" si="11" ref="O31:O41">N31/G31</f>
        <v>0.39822665183448075</v>
      </c>
      <c r="V31">
        <v>30</v>
      </c>
      <c r="W31">
        <f>0.351-W25</f>
        <v>0.35</v>
      </c>
      <c r="Y31">
        <f>V29/W29</f>
        <v>88.75739644970413</v>
      </c>
      <c r="Z31">
        <f>AVERAGE(Y28:Y33)</f>
        <v>88.60617930837464</v>
      </c>
    </row>
    <row r="32" spans="1:25" ht="15">
      <c r="A32" s="10">
        <v>5</v>
      </c>
      <c r="B32" s="14">
        <v>38716</v>
      </c>
      <c r="C32" s="37">
        <v>17</v>
      </c>
      <c r="D32" s="15">
        <v>28</v>
      </c>
      <c r="E32" s="10">
        <v>80</v>
      </c>
      <c r="F32" s="15">
        <v>350</v>
      </c>
      <c r="G32" s="10">
        <f t="shared" si="6"/>
        <v>0.35</v>
      </c>
      <c r="H32" s="10">
        <v>0.076</v>
      </c>
      <c r="I32" s="10">
        <v>1</v>
      </c>
      <c r="J32" s="23">
        <f t="shared" si="8"/>
        <v>0.075</v>
      </c>
      <c r="K32" s="22">
        <v>0.013</v>
      </c>
      <c r="L32" s="22">
        <f t="shared" si="9"/>
        <v>6.477180481645168</v>
      </c>
      <c r="M32" s="22">
        <f t="shared" si="7"/>
        <v>0.006477180481645168</v>
      </c>
      <c r="N32" s="22">
        <f t="shared" si="10"/>
        <v>0.1619295120411292</v>
      </c>
      <c r="O32" s="25">
        <f t="shared" si="11"/>
        <v>0.4626557486889406</v>
      </c>
      <c r="V32">
        <v>40</v>
      </c>
      <c r="W32">
        <f>0.461-W25</f>
        <v>0.46</v>
      </c>
      <c r="Y32">
        <f>V30/W30</f>
        <v>86.58008658008657</v>
      </c>
    </row>
    <row r="33" spans="1:25" ht="15">
      <c r="A33" s="10">
        <v>7</v>
      </c>
      <c r="B33" s="14">
        <v>38716</v>
      </c>
      <c r="C33" s="37">
        <v>17</v>
      </c>
      <c r="D33" s="15">
        <v>28</v>
      </c>
      <c r="E33" s="10">
        <v>60</v>
      </c>
      <c r="F33" s="15">
        <v>350</v>
      </c>
      <c r="G33" s="10">
        <f t="shared" si="6"/>
        <v>0.35</v>
      </c>
      <c r="H33" s="10">
        <v>0.092</v>
      </c>
      <c r="I33" s="10">
        <v>1</v>
      </c>
      <c r="J33" s="23">
        <f t="shared" si="8"/>
        <v>0.091</v>
      </c>
      <c r="K33" s="22">
        <v>0.013</v>
      </c>
      <c r="L33" s="22">
        <f t="shared" si="9"/>
        <v>7.8589789843961375</v>
      </c>
      <c r="M33" s="22">
        <f t="shared" si="7"/>
        <v>0.007858978984396138</v>
      </c>
      <c r="N33" s="22">
        <f t="shared" si="10"/>
        <v>0.19647447460990344</v>
      </c>
      <c r="O33" s="25">
        <f t="shared" si="11"/>
        <v>0.5613556417425813</v>
      </c>
      <c r="V33">
        <v>50</v>
      </c>
      <c r="W33">
        <f>0.612-W25</f>
        <v>0.611</v>
      </c>
      <c r="Y33">
        <f>V35/W35</f>
        <v>100.30090270812437</v>
      </c>
    </row>
    <row r="34" spans="1:23" ht="15">
      <c r="A34" s="10">
        <v>9</v>
      </c>
      <c r="B34" s="14">
        <v>38716</v>
      </c>
      <c r="C34" s="37">
        <v>17</v>
      </c>
      <c r="D34" s="15">
        <v>28</v>
      </c>
      <c r="E34" s="10">
        <v>50</v>
      </c>
      <c r="F34" s="15">
        <v>300</v>
      </c>
      <c r="G34" s="10">
        <f t="shared" si="6"/>
        <v>0.3</v>
      </c>
      <c r="H34" s="10">
        <v>0.103</v>
      </c>
      <c r="I34" s="10">
        <v>1</v>
      </c>
      <c r="J34" s="23">
        <f t="shared" si="8"/>
        <v>0.102</v>
      </c>
      <c r="K34" s="22">
        <v>0.013</v>
      </c>
      <c r="L34" s="22">
        <f t="shared" si="9"/>
        <v>8.808965455037429</v>
      </c>
      <c r="M34" s="22">
        <f t="shared" si="7"/>
        <v>0.00880896545503743</v>
      </c>
      <c r="N34" s="22">
        <f t="shared" si="10"/>
        <v>0.22022413637593574</v>
      </c>
      <c r="O34" s="25">
        <f t="shared" si="11"/>
        <v>0.7340804545864525</v>
      </c>
      <c r="V34">
        <v>80</v>
      </c>
      <c r="W34">
        <f>0.882-W25</f>
        <v>0.881</v>
      </c>
    </row>
    <row r="35" spans="1:25" ht="15">
      <c r="A35" s="10">
        <v>11</v>
      </c>
      <c r="B35" s="14">
        <v>38716</v>
      </c>
      <c r="C35" s="37">
        <v>17</v>
      </c>
      <c r="D35" s="15">
        <v>28</v>
      </c>
      <c r="E35" s="10">
        <v>40</v>
      </c>
      <c r="F35" s="15">
        <v>300</v>
      </c>
      <c r="G35" s="10">
        <f t="shared" si="6"/>
        <v>0.3</v>
      </c>
      <c r="H35" s="10">
        <v>0.122</v>
      </c>
      <c r="I35" s="10">
        <v>1</v>
      </c>
      <c r="J35" s="23">
        <f t="shared" si="8"/>
        <v>0.121</v>
      </c>
      <c r="K35" s="22">
        <v>0.013</v>
      </c>
      <c r="L35" s="22">
        <f t="shared" si="9"/>
        <v>10.449851177054205</v>
      </c>
      <c r="M35" s="22">
        <f t="shared" si="7"/>
        <v>0.010449851177054204</v>
      </c>
      <c r="N35" s="22">
        <f t="shared" si="10"/>
        <v>0.2612462794263551</v>
      </c>
      <c r="O35" s="25">
        <f t="shared" si="11"/>
        <v>0.8708209314211837</v>
      </c>
      <c r="V35">
        <v>100</v>
      </c>
      <c r="W35">
        <f>0.998-W25</f>
        <v>0.997</v>
      </c>
      <c r="Y35">
        <f>1/AVERAGE(Y28:Y33)</f>
        <v>0.011285894593420132</v>
      </c>
    </row>
    <row r="36" spans="1:15" ht="15">
      <c r="A36" s="10">
        <v>13</v>
      </c>
      <c r="B36" s="14">
        <v>38716</v>
      </c>
      <c r="C36" s="37">
        <v>17</v>
      </c>
      <c r="D36" s="15">
        <v>28</v>
      </c>
      <c r="E36" s="10">
        <v>30</v>
      </c>
      <c r="F36" s="15">
        <v>250</v>
      </c>
      <c r="G36" s="10">
        <f t="shared" si="6"/>
        <v>0.25</v>
      </c>
      <c r="H36" s="10">
        <v>0.118</v>
      </c>
      <c r="I36" s="10">
        <v>1</v>
      </c>
      <c r="J36" s="23">
        <f t="shared" si="8"/>
        <v>0.11699999999999999</v>
      </c>
      <c r="K36" s="22">
        <v>0.013</v>
      </c>
      <c r="L36" s="22">
        <f t="shared" si="9"/>
        <v>10.104401551366461</v>
      </c>
      <c r="M36" s="22">
        <f t="shared" si="7"/>
        <v>0.010104401551366462</v>
      </c>
      <c r="N36" s="22">
        <f t="shared" si="10"/>
        <v>0.25261003878416155</v>
      </c>
      <c r="O36" s="25">
        <f t="shared" si="11"/>
        <v>1.0104401551366462</v>
      </c>
    </row>
    <row r="37" spans="1:15" ht="15">
      <c r="A37" s="10">
        <v>15</v>
      </c>
      <c r="B37" s="14">
        <v>38716</v>
      </c>
      <c r="C37" s="37">
        <v>17</v>
      </c>
      <c r="D37" s="15">
        <v>28</v>
      </c>
      <c r="E37" s="10">
        <v>20</v>
      </c>
      <c r="F37" s="15">
        <v>250</v>
      </c>
      <c r="G37" s="10">
        <f t="shared" si="6"/>
        <v>0.25</v>
      </c>
      <c r="H37" s="10">
        <v>0.152</v>
      </c>
      <c r="I37" s="10">
        <v>1</v>
      </c>
      <c r="J37" s="23">
        <f t="shared" si="8"/>
        <v>0.151</v>
      </c>
      <c r="K37" s="22">
        <v>0.013</v>
      </c>
      <c r="L37" s="22">
        <f t="shared" si="9"/>
        <v>13.040723369712271</v>
      </c>
      <c r="M37" s="22">
        <f t="shared" si="7"/>
        <v>0.013040723369712272</v>
      </c>
      <c r="N37" s="22">
        <f t="shared" si="10"/>
        <v>0.32601808424280676</v>
      </c>
      <c r="O37" s="25">
        <f t="shared" si="11"/>
        <v>1.304072336971227</v>
      </c>
    </row>
    <row r="38" spans="1:15" ht="15">
      <c r="A38" s="10">
        <v>17</v>
      </c>
      <c r="B38" s="14">
        <v>38716</v>
      </c>
      <c r="C38" s="37">
        <v>17</v>
      </c>
      <c r="D38" s="15">
        <v>28</v>
      </c>
      <c r="E38" s="10">
        <v>15</v>
      </c>
      <c r="F38" s="15">
        <v>250</v>
      </c>
      <c r="G38" s="10">
        <f t="shared" si="6"/>
        <v>0.25</v>
      </c>
      <c r="H38" s="10">
        <v>0.164</v>
      </c>
      <c r="I38" s="10">
        <v>1</v>
      </c>
      <c r="J38" s="23">
        <f t="shared" si="8"/>
        <v>0.163</v>
      </c>
      <c r="K38" s="22">
        <v>0.013</v>
      </c>
      <c r="L38" s="22">
        <f t="shared" si="9"/>
        <v>14.077072246775499</v>
      </c>
      <c r="M38" s="22">
        <f t="shared" si="7"/>
        <v>0.014077072246775499</v>
      </c>
      <c r="N38" s="22">
        <f t="shared" si="10"/>
        <v>0.3519268061693875</v>
      </c>
      <c r="O38" s="25">
        <f t="shared" si="11"/>
        <v>1.40770722467755</v>
      </c>
    </row>
    <row r="39" spans="1:15" ht="15">
      <c r="A39" s="10">
        <v>19</v>
      </c>
      <c r="B39" s="14">
        <v>38716</v>
      </c>
      <c r="C39" s="37">
        <v>17</v>
      </c>
      <c r="D39" s="15">
        <v>28</v>
      </c>
      <c r="E39" s="10">
        <v>10</v>
      </c>
      <c r="F39" s="15">
        <v>200</v>
      </c>
      <c r="G39" s="10">
        <f t="shared" si="6"/>
        <v>0.2</v>
      </c>
      <c r="H39" s="10">
        <v>0.131</v>
      </c>
      <c r="I39" s="10">
        <v>1</v>
      </c>
      <c r="J39" s="23">
        <f t="shared" si="8"/>
        <v>0.13</v>
      </c>
      <c r="K39" s="22">
        <v>0.013</v>
      </c>
      <c r="L39" s="22">
        <f t="shared" si="9"/>
        <v>11.227112834851626</v>
      </c>
      <c r="M39" s="22">
        <f t="shared" si="7"/>
        <v>0.011227112834851626</v>
      </c>
      <c r="N39" s="22">
        <f t="shared" si="10"/>
        <v>0.2806778208712907</v>
      </c>
      <c r="O39" s="25">
        <f t="shared" si="11"/>
        <v>1.4033891043564533</v>
      </c>
    </row>
    <row r="40" spans="1:24" ht="15">
      <c r="A40" s="10">
        <v>21</v>
      </c>
      <c r="B40" s="14">
        <v>38716</v>
      </c>
      <c r="C40" s="37">
        <v>17</v>
      </c>
      <c r="D40" s="15">
        <v>28</v>
      </c>
      <c r="E40" s="10">
        <v>5</v>
      </c>
      <c r="F40" s="15">
        <v>200</v>
      </c>
      <c r="G40" s="10">
        <f t="shared" si="6"/>
        <v>0.2</v>
      </c>
      <c r="H40" s="10">
        <v>0.121</v>
      </c>
      <c r="I40" s="10">
        <v>1</v>
      </c>
      <c r="J40" s="23">
        <f t="shared" si="8"/>
        <v>0.12</v>
      </c>
      <c r="K40" s="22">
        <v>0.013</v>
      </c>
      <c r="L40" s="22">
        <f t="shared" si="9"/>
        <v>10.36348877063227</v>
      </c>
      <c r="M40" s="22">
        <f t="shared" si="7"/>
        <v>0.01036348877063227</v>
      </c>
      <c r="N40" s="22">
        <f t="shared" si="10"/>
        <v>0.25908721926580675</v>
      </c>
      <c r="O40" s="25">
        <f t="shared" si="11"/>
        <v>1.2954360963290337</v>
      </c>
      <c r="V40" t="s">
        <v>17</v>
      </c>
      <c r="W40" t="s">
        <v>8</v>
      </c>
      <c r="X40" t="s">
        <v>15</v>
      </c>
    </row>
    <row r="41" spans="1:24" ht="15">
      <c r="A41" s="10">
        <v>23</v>
      </c>
      <c r="B41" s="14">
        <v>38716</v>
      </c>
      <c r="C41" s="37">
        <v>17</v>
      </c>
      <c r="D41" s="15">
        <v>28</v>
      </c>
      <c r="E41" s="10" t="s">
        <v>25</v>
      </c>
      <c r="F41" s="15">
        <v>200</v>
      </c>
      <c r="G41" s="10">
        <f t="shared" si="6"/>
        <v>0.2</v>
      </c>
      <c r="H41" s="10">
        <v>0.12</v>
      </c>
      <c r="I41" s="10">
        <v>1</v>
      </c>
      <c r="J41" s="23">
        <f t="shared" si="8"/>
        <v>0.119</v>
      </c>
      <c r="K41" s="22">
        <v>0.013</v>
      </c>
      <c r="L41" s="22">
        <f t="shared" si="9"/>
        <v>10.277126364210334</v>
      </c>
      <c r="M41" s="22">
        <f t="shared" si="7"/>
        <v>0.010277126364210335</v>
      </c>
      <c r="N41" s="22">
        <f t="shared" si="10"/>
        <v>0.25692815910525835</v>
      </c>
      <c r="O41" s="25">
        <f t="shared" si="11"/>
        <v>1.2846407955262917</v>
      </c>
      <c r="V41" t="s">
        <v>11</v>
      </c>
      <c r="W41">
        <v>0.001</v>
      </c>
      <c r="X41">
        <f>AVERAGE(W41:W43)</f>
        <v>0.001</v>
      </c>
    </row>
    <row r="42" spans="3:23" ht="15">
      <c r="C42" s="20"/>
      <c r="H42" s="10"/>
      <c r="I42" s="10"/>
      <c r="J42" s="6"/>
      <c r="K42" s="22"/>
      <c r="O42" s="24"/>
      <c r="V42" t="s">
        <v>11</v>
      </c>
      <c r="W42">
        <v>0.001</v>
      </c>
    </row>
    <row r="43" spans="1:23" ht="15">
      <c r="A43" s="10">
        <v>1</v>
      </c>
      <c r="B43" s="14">
        <v>38717</v>
      </c>
      <c r="C43" s="37">
        <v>18</v>
      </c>
      <c r="D43" s="15">
        <v>29</v>
      </c>
      <c r="E43" s="10">
        <v>150</v>
      </c>
      <c r="F43" s="15">
        <v>500</v>
      </c>
      <c r="G43" s="10">
        <f aca="true" t="shared" si="12" ref="G43:G54">F43/1000</f>
        <v>0.5</v>
      </c>
      <c r="H43" s="10">
        <v>0.027</v>
      </c>
      <c r="I43" s="10">
        <v>1</v>
      </c>
      <c r="J43" s="23">
        <f>H43-$T$15</f>
        <v>0.026</v>
      </c>
      <c r="K43" s="22">
        <v>0.013</v>
      </c>
      <c r="L43" s="22">
        <f>J43/$U$528</f>
        <v>2.245422566970325</v>
      </c>
      <c r="M43" s="22">
        <f>L43*0.01</f>
        <v>0.02245422566970325</v>
      </c>
      <c r="N43" s="22">
        <f aca="true" t="shared" si="13" ref="N43:N54">M43*5/4*24/10*I43</f>
        <v>0.06736267700910974</v>
      </c>
      <c r="O43" s="25">
        <f>N43/G43</f>
        <v>0.13472535401821947</v>
      </c>
      <c r="R43" t="s">
        <v>4</v>
      </c>
      <c r="U43" t="s">
        <v>5</v>
      </c>
      <c r="V43" t="s">
        <v>11</v>
      </c>
      <c r="W43">
        <v>0.001</v>
      </c>
    </row>
    <row r="44" spans="1:21" ht="15">
      <c r="A44" s="10">
        <v>3</v>
      </c>
      <c r="B44" s="14">
        <v>38717</v>
      </c>
      <c r="C44" s="37">
        <v>18</v>
      </c>
      <c r="D44" s="15">
        <v>29</v>
      </c>
      <c r="E44" s="10">
        <v>100</v>
      </c>
      <c r="F44" s="15">
        <v>500</v>
      </c>
      <c r="G44" s="10">
        <f t="shared" si="12"/>
        <v>0.5</v>
      </c>
      <c r="H44" s="10">
        <v>0.075</v>
      </c>
      <c r="I44" s="10">
        <v>1</v>
      </c>
      <c r="J44" s="23">
        <f aca="true" t="shared" si="14" ref="J44:J54">H44-$T$15</f>
        <v>0.074</v>
      </c>
      <c r="K44" s="22">
        <v>1.013</v>
      </c>
      <c r="L44" s="22">
        <f aca="true" t="shared" si="15" ref="L44:L54">J44/$U$528</f>
        <v>6.390818075223232</v>
      </c>
      <c r="M44" s="22">
        <f aca="true" t="shared" si="16" ref="M44:M54">L44*0.01</f>
        <v>0.06390818075223233</v>
      </c>
      <c r="N44" s="22">
        <f t="shared" si="13"/>
        <v>0.19172454225669697</v>
      </c>
      <c r="O44" s="25">
        <f aca="true" t="shared" si="17" ref="O44:O54">N44/G44</f>
        <v>0.38344908451339393</v>
      </c>
      <c r="R44">
        <v>0</v>
      </c>
      <c r="S44">
        <v>0.001</v>
      </c>
      <c r="T44" t="s">
        <v>6</v>
      </c>
      <c r="U44">
        <f>RSQ(S44:S50,R44:R50)</f>
        <v>0.9996309464100414</v>
      </c>
    </row>
    <row r="45" spans="1:21" ht="15">
      <c r="A45" s="10">
        <v>5</v>
      </c>
      <c r="B45" s="14">
        <v>38717</v>
      </c>
      <c r="C45" s="37">
        <v>18</v>
      </c>
      <c r="D45" s="15">
        <v>29</v>
      </c>
      <c r="E45" s="10">
        <v>80</v>
      </c>
      <c r="F45" s="15">
        <v>500</v>
      </c>
      <c r="G45" s="10">
        <f t="shared" si="12"/>
        <v>0.5</v>
      </c>
      <c r="H45" s="10">
        <v>0.089</v>
      </c>
      <c r="I45" s="10">
        <v>1</v>
      </c>
      <c r="J45" s="23">
        <f t="shared" si="14"/>
        <v>0.088</v>
      </c>
      <c r="K45" s="22">
        <v>2.013</v>
      </c>
      <c r="L45" s="22">
        <f t="shared" si="15"/>
        <v>7.59989176513033</v>
      </c>
      <c r="M45" s="22">
        <f t="shared" si="16"/>
        <v>0.0759989176513033</v>
      </c>
      <c r="N45" s="22">
        <f t="shared" si="13"/>
        <v>0.2279967529539099</v>
      </c>
      <c r="O45" s="25">
        <f t="shared" si="17"/>
        <v>0.4559935059078198</v>
      </c>
      <c r="R45">
        <v>2.5</v>
      </c>
      <c r="S45">
        <v>0.03</v>
      </c>
      <c r="T45" t="s">
        <v>7</v>
      </c>
      <c r="U45">
        <f>LINEST(S44:S50,R44:R50)</f>
        <v>0.011631853785900783</v>
      </c>
    </row>
    <row r="46" spans="1:19" ht="15">
      <c r="A46" s="10">
        <v>7</v>
      </c>
      <c r="B46" s="14">
        <v>38717</v>
      </c>
      <c r="C46" s="37">
        <v>18</v>
      </c>
      <c r="D46" s="15">
        <v>29</v>
      </c>
      <c r="E46" s="10">
        <v>60</v>
      </c>
      <c r="F46" s="15">
        <v>500</v>
      </c>
      <c r="G46" s="10">
        <f t="shared" si="12"/>
        <v>0.5</v>
      </c>
      <c r="H46" s="10">
        <v>0.304</v>
      </c>
      <c r="I46" s="10">
        <v>1</v>
      </c>
      <c r="J46" s="23">
        <f t="shared" si="14"/>
        <v>0.303</v>
      </c>
      <c r="K46" s="22">
        <v>3.013</v>
      </c>
      <c r="L46" s="22">
        <f t="shared" si="15"/>
        <v>26.16780914584648</v>
      </c>
      <c r="M46" s="22">
        <f t="shared" si="16"/>
        <v>0.2616780914584648</v>
      </c>
      <c r="N46" s="22">
        <f t="shared" si="13"/>
        <v>0.7850342743753945</v>
      </c>
      <c r="O46" s="25">
        <f t="shared" si="17"/>
        <v>1.570068548750789</v>
      </c>
      <c r="R46">
        <v>5</v>
      </c>
      <c r="S46">
        <v>0.062</v>
      </c>
    </row>
    <row r="47" spans="1:21" ht="15">
      <c r="A47" s="10">
        <v>9</v>
      </c>
      <c r="B47" s="14">
        <v>38717</v>
      </c>
      <c r="C47" s="37">
        <v>18</v>
      </c>
      <c r="D47" s="15">
        <v>29</v>
      </c>
      <c r="E47" s="10">
        <v>50</v>
      </c>
      <c r="F47" s="15">
        <v>500</v>
      </c>
      <c r="G47" s="10">
        <f t="shared" si="12"/>
        <v>0.5</v>
      </c>
      <c r="H47" s="10">
        <v>0.269</v>
      </c>
      <c r="I47" s="10">
        <v>2</v>
      </c>
      <c r="J47" s="23">
        <f t="shared" si="14"/>
        <v>0.268</v>
      </c>
      <c r="K47" s="22">
        <v>4.013</v>
      </c>
      <c r="L47" s="22">
        <f t="shared" si="15"/>
        <v>23.145124921078736</v>
      </c>
      <c r="M47" s="22">
        <f t="shared" si="16"/>
        <v>0.23145124921078736</v>
      </c>
      <c r="N47" s="22">
        <f t="shared" si="13"/>
        <v>1.3887074952647243</v>
      </c>
      <c r="O47" s="25">
        <f t="shared" si="17"/>
        <v>2.7774149905294485</v>
      </c>
      <c r="R47">
        <v>10</v>
      </c>
      <c r="S47">
        <v>0.12</v>
      </c>
      <c r="U47">
        <f aca="true" t="shared" si="18" ref="U47:U52">R45/S45</f>
        <v>83.33333333333334</v>
      </c>
    </row>
    <row r="48" spans="1:21" ht="15">
      <c r="A48" s="10">
        <v>11</v>
      </c>
      <c r="B48" s="14">
        <v>38717</v>
      </c>
      <c r="C48" s="37">
        <v>18</v>
      </c>
      <c r="D48" s="15">
        <v>29</v>
      </c>
      <c r="E48" s="10">
        <v>35</v>
      </c>
      <c r="F48" s="15">
        <v>500</v>
      </c>
      <c r="G48" s="10">
        <f t="shared" si="12"/>
        <v>0.5</v>
      </c>
      <c r="H48" s="10">
        <v>0.335</v>
      </c>
      <c r="I48" s="10">
        <v>2</v>
      </c>
      <c r="J48" s="23">
        <f t="shared" si="14"/>
        <v>0.334</v>
      </c>
      <c r="K48" s="22">
        <v>5.013</v>
      </c>
      <c r="L48" s="22">
        <f t="shared" si="15"/>
        <v>28.845043744926485</v>
      </c>
      <c r="M48" s="22">
        <f t="shared" si="16"/>
        <v>0.28845043744926485</v>
      </c>
      <c r="N48" s="22">
        <f t="shared" si="13"/>
        <v>1.7307026246955892</v>
      </c>
      <c r="O48" s="25">
        <f t="shared" si="17"/>
        <v>3.4614052493911784</v>
      </c>
      <c r="R48">
        <v>15</v>
      </c>
      <c r="S48">
        <v>0.181</v>
      </c>
      <c r="U48">
        <f t="shared" si="18"/>
        <v>80.64516129032258</v>
      </c>
    </row>
    <row r="49" spans="1:21" ht="15">
      <c r="A49" s="10">
        <v>13</v>
      </c>
      <c r="B49" s="14">
        <v>38717</v>
      </c>
      <c r="C49" s="37">
        <v>18</v>
      </c>
      <c r="D49" s="15">
        <v>29</v>
      </c>
      <c r="E49" s="10">
        <v>23</v>
      </c>
      <c r="F49" s="15">
        <v>250</v>
      </c>
      <c r="G49" s="10">
        <f t="shared" si="12"/>
        <v>0.25</v>
      </c>
      <c r="H49" s="10">
        <v>0.306</v>
      </c>
      <c r="I49" s="10">
        <v>1</v>
      </c>
      <c r="J49" s="23">
        <f t="shared" si="14"/>
        <v>0.305</v>
      </c>
      <c r="K49" s="22">
        <v>6.013</v>
      </c>
      <c r="L49" s="22">
        <f t="shared" si="15"/>
        <v>26.34053395869035</v>
      </c>
      <c r="M49" s="22">
        <f t="shared" si="16"/>
        <v>0.2634053395869035</v>
      </c>
      <c r="N49" s="22">
        <f t="shared" si="13"/>
        <v>0.7902160187607106</v>
      </c>
      <c r="O49" s="25">
        <f t="shared" si="17"/>
        <v>3.1608640750428423</v>
      </c>
      <c r="R49">
        <v>20</v>
      </c>
      <c r="S49">
        <v>0.232</v>
      </c>
      <c r="U49">
        <f t="shared" si="18"/>
        <v>83.33333333333334</v>
      </c>
    </row>
    <row r="50" spans="1:21" ht="15">
      <c r="A50" s="10">
        <v>15</v>
      </c>
      <c r="B50" s="14">
        <v>38717</v>
      </c>
      <c r="C50" s="37">
        <v>18</v>
      </c>
      <c r="D50" s="15">
        <v>29</v>
      </c>
      <c r="E50" s="10">
        <v>15</v>
      </c>
      <c r="F50" s="15">
        <v>250</v>
      </c>
      <c r="G50" s="10">
        <f t="shared" si="12"/>
        <v>0.25</v>
      </c>
      <c r="H50" s="10">
        <v>0.172</v>
      </c>
      <c r="I50" s="10">
        <v>1</v>
      </c>
      <c r="J50" s="23">
        <f t="shared" si="14"/>
        <v>0.17099999999999999</v>
      </c>
      <c r="K50" s="22">
        <v>7.013</v>
      </c>
      <c r="L50" s="22">
        <f t="shared" si="15"/>
        <v>14.767971498150983</v>
      </c>
      <c r="M50" s="22">
        <f t="shared" si="16"/>
        <v>0.14767971498150984</v>
      </c>
      <c r="N50" s="22">
        <f t="shared" si="13"/>
        <v>0.44303914494452956</v>
      </c>
      <c r="O50" s="25">
        <f t="shared" si="17"/>
        <v>1.7721565797781182</v>
      </c>
      <c r="R50">
        <v>30</v>
      </c>
      <c r="S50">
        <v>0.351</v>
      </c>
      <c r="U50">
        <f t="shared" si="18"/>
        <v>82.87292817679558</v>
      </c>
    </row>
    <row r="51" spans="1:21" ht="15">
      <c r="A51" s="10">
        <v>17</v>
      </c>
      <c r="B51" s="14">
        <v>38717</v>
      </c>
      <c r="C51" s="37">
        <v>18</v>
      </c>
      <c r="D51" s="15">
        <v>29</v>
      </c>
      <c r="E51" s="10">
        <v>9</v>
      </c>
      <c r="F51" s="15">
        <v>250</v>
      </c>
      <c r="G51" s="10">
        <f t="shared" si="12"/>
        <v>0.25</v>
      </c>
      <c r="H51" s="10">
        <v>0.114</v>
      </c>
      <c r="I51" s="10">
        <v>1</v>
      </c>
      <c r="J51" s="23">
        <f t="shared" si="14"/>
        <v>0.113</v>
      </c>
      <c r="K51" s="22">
        <v>8.013</v>
      </c>
      <c r="L51" s="22">
        <f t="shared" si="15"/>
        <v>9.758951925678721</v>
      </c>
      <c r="M51" s="22">
        <f t="shared" si="16"/>
        <v>0.09758951925678722</v>
      </c>
      <c r="N51" s="22">
        <f t="shared" si="13"/>
        <v>0.29276855777036165</v>
      </c>
      <c r="O51" s="25">
        <f t="shared" si="17"/>
        <v>1.1710742310814466</v>
      </c>
      <c r="U51">
        <f t="shared" si="18"/>
        <v>86.20689655172413</v>
      </c>
    </row>
    <row r="52" spans="1:21" ht="15">
      <c r="A52" s="10">
        <v>19</v>
      </c>
      <c r="B52" s="14">
        <v>38717</v>
      </c>
      <c r="C52" s="37">
        <v>18</v>
      </c>
      <c r="D52" s="15">
        <v>29</v>
      </c>
      <c r="E52" s="10">
        <v>7</v>
      </c>
      <c r="F52" s="15">
        <v>250</v>
      </c>
      <c r="G52" s="10">
        <f t="shared" si="12"/>
        <v>0.25</v>
      </c>
      <c r="H52" s="10">
        <v>0.102</v>
      </c>
      <c r="I52" s="10">
        <v>1</v>
      </c>
      <c r="J52" s="23">
        <f t="shared" si="14"/>
        <v>0.10099999999999999</v>
      </c>
      <c r="K52" s="22">
        <v>9.013</v>
      </c>
      <c r="L52" s="22">
        <f t="shared" si="15"/>
        <v>8.722603048615493</v>
      </c>
      <c r="M52" s="22">
        <f t="shared" si="16"/>
        <v>0.08722603048615493</v>
      </c>
      <c r="N52" s="22">
        <f t="shared" si="13"/>
        <v>0.2616780914584648</v>
      </c>
      <c r="O52" s="25">
        <f t="shared" si="17"/>
        <v>1.0467123658338593</v>
      </c>
      <c r="R52" t="s">
        <v>17</v>
      </c>
      <c r="S52" t="s">
        <v>8</v>
      </c>
      <c r="T52" t="s">
        <v>15</v>
      </c>
      <c r="U52">
        <f t="shared" si="18"/>
        <v>85.47008547008548</v>
      </c>
    </row>
    <row r="53" spans="1:20" ht="15">
      <c r="A53" s="10">
        <v>21</v>
      </c>
      <c r="B53" s="14">
        <v>38717</v>
      </c>
      <c r="C53" s="37">
        <v>18</v>
      </c>
      <c r="D53" s="15">
        <v>29</v>
      </c>
      <c r="E53" s="10">
        <v>3</v>
      </c>
      <c r="F53" s="15">
        <v>250</v>
      </c>
      <c r="G53" s="10">
        <f t="shared" si="12"/>
        <v>0.25</v>
      </c>
      <c r="H53" s="10">
        <v>0.103</v>
      </c>
      <c r="I53" s="10">
        <v>1</v>
      </c>
      <c r="J53" s="23">
        <f t="shared" si="14"/>
        <v>0.102</v>
      </c>
      <c r="K53" s="22">
        <v>10.013</v>
      </c>
      <c r="L53" s="22">
        <f t="shared" si="15"/>
        <v>8.808965455037429</v>
      </c>
      <c r="M53" s="22">
        <f t="shared" si="16"/>
        <v>0.08808965455037429</v>
      </c>
      <c r="N53" s="22">
        <f t="shared" si="13"/>
        <v>0.2642689636511229</v>
      </c>
      <c r="O53" s="25">
        <f t="shared" si="17"/>
        <v>1.0570758546044916</v>
      </c>
      <c r="R53" t="s">
        <v>11</v>
      </c>
      <c r="S53">
        <v>0.001</v>
      </c>
      <c r="T53">
        <f>AVERAGE(S53:S55)</f>
        <v>0.001</v>
      </c>
    </row>
    <row r="54" spans="1:21" ht="15">
      <c r="A54" s="10">
        <v>23</v>
      </c>
      <c r="B54" s="14">
        <v>38717</v>
      </c>
      <c r="C54" s="37">
        <v>18</v>
      </c>
      <c r="D54" s="15">
        <v>29</v>
      </c>
      <c r="E54" s="10" t="s">
        <v>25</v>
      </c>
      <c r="F54" s="15">
        <v>250</v>
      </c>
      <c r="G54" s="10">
        <f t="shared" si="12"/>
        <v>0.25</v>
      </c>
      <c r="H54" s="10">
        <v>0.093</v>
      </c>
      <c r="I54" s="10">
        <v>1</v>
      </c>
      <c r="J54" s="23">
        <f t="shared" si="14"/>
        <v>0.092</v>
      </c>
      <c r="K54" s="22">
        <v>11.013</v>
      </c>
      <c r="L54" s="22">
        <f t="shared" si="15"/>
        <v>7.945341390818073</v>
      </c>
      <c r="M54" s="22">
        <f t="shared" si="16"/>
        <v>0.07945341390818073</v>
      </c>
      <c r="N54" s="22">
        <f t="shared" si="13"/>
        <v>0.2383602417245422</v>
      </c>
      <c r="O54" s="25">
        <f t="shared" si="17"/>
        <v>0.9534409668981688</v>
      </c>
      <c r="R54" t="s">
        <v>11</v>
      </c>
      <c r="S54">
        <v>0.001</v>
      </c>
      <c r="U54">
        <f>1/AVERAGE(U47:U52)</f>
        <v>0.011955484038394242</v>
      </c>
    </row>
    <row r="55" spans="1:19" ht="15">
      <c r="A55" s="10"/>
      <c r="B55" s="14"/>
      <c r="C55" s="37"/>
      <c r="D55" s="15"/>
      <c r="E55" s="15"/>
      <c r="F55" s="16"/>
      <c r="G55" s="10"/>
      <c r="H55" s="10"/>
      <c r="I55" s="10"/>
      <c r="J55" s="27"/>
      <c r="K55" s="22"/>
      <c r="L55" s="22"/>
      <c r="M55" s="22"/>
      <c r="N55" s="22"/>
      <c r="O55" s="25"/>
      <c r="R55" t="s">
        <v>11</v>
      </c>
      <c r="S55">
        <v>0.001</v>
      </c>
    </row>
    <row r="56" spans="1:15" ht="15">
      <c r="A56" s="10"/>
      <c r="B56" s="14"/>
      <c r="C56" s="37"/>
      <c r="D56" s="15"/>
      <c r="E56" s="15"/>
      <c r="F56" s="16"/>
      <c r="G56" s="10"/>
      <c r="H56" s="10"/>
      <c r="I56" s="10"/>
      <c r="J56" s="27"/>
      <c r="K56" s="22"/>
      <c r="L56" s="22"/>
      <c r="M56" s="22"/>
      <c r="N56" s="22"/>
      <c r="O56" s="25"/>
    </row>
    <row r="57" spans="1:18" ht="15">
      <c r="A57" s="10"/>
      <c r="B57" s="14"/>
      <c r="C57" s="37"/>
      <c r="D57" s="15"/>
      <c r="E57" s="15"/>
      <c r="F57" s="16"/>
      <c r="G57" s="10"/>
      <c r="H57" s="10"/>
      <c r="I57" s="10"/>
      <c r="J57" s="6"/>
      <c r="O57" s="24"/>
      <c r="R57" t="s">
        <v>30</v>
      </c>
    </row>
    <row r="58" spans="1:20" ht="15">
      <c r="A58" s="10"/>
      <c r="B58" s="14"/>
      <c r="C58" s="37"/>
      <c r="D58" s="15"/>
      <c r="E58" s="15"/>
      <c r="F58" s="16"/>
      <c r="G58" s="10"/>
      <c r="H58" s="10"/>
      <c r="I58" s="10"/>
      <c r="J58" s="6"/>
      <c r="O58" s="24"/>
      <c r="R58" t="s">
        <v>12</v>
      </c>
      <c r="S58" s="5">
        <v>0.013</v>
      </c>
      <c r="T58">
        <f>AVERAGE(S58:S60)</f>
        <v>0.013666666666666667</v>
      </c>
    </row>
    <row r="59" spans="1:19" ht="15">
      <c r="A59" s="10"/>
      <c r="B59" s="14"/>
      <c r="C59" s="37"/>
      <c r="D59" s="15"/>
      <c r="E59" s="15"/>
      <c r="F59" s="16"/>
      <c r="G59" s="10"/>
      <c r="H59" s="10"/>
      <c r="I59" s="10"/>
      <c r="J59" s="6"/>
      <c r="O59" s="24"/>
      <c r="R59" t="s">
        <v>13</v>
      </c>
      <c r="S59" s="5">
        <v>0.012</v>
      </c>
    </row>
    <row r="60" spans="1:19" ht="15">
      <c r="A60" s="10"/>
      <c r="B60" s="14"/>
      <c r="C60" s="37"/>
      <c r="D60" s="15"/>
      <c r="E60" s="15"/>
      <c r="F60" s="16"/>
      <c r="G60" s="10"/>
      <c r="H60" s="10"/>
      <c r="I60" s="10"/>
      <c r="J60" s="6"/>
      <c r="O60" s="24"/>
      <c r="R60" t="s">
        <v>14</v>
      </c>
      <c r="S60" s="5">
        <v>0.016</v>
      </c>
    </row>
    <row r="61" spans="1:15" ht="15">
      <c r="A61" s="10"/>
      <c r="B61" s="14"/>
      <c r="C61" s="37"/>
      <c r="D61" s="15"/>
      <c r="E61" s="15"/>
      <c r="F61" s="16"/>
      <c r="G61" s="10"/>
      <c r="H61" s="10"/>
      <c r="I61" s="10"/>
      <c r="J61" s="6"/>
      <c r="O61" s="24"/>
    </row>
    <row r="62" spans="1:15" ht="15">
      <c r="A62" s="10"/>
      <c r="B62" s="14"/>
      <c r="C62" s="37"/>
      <c r="D62" s="15"/>
      <c r="E62" s="15"/>
      <c r="F62" s="16"/>
      <c r="G62" s="10"/>
      <c r="H62" s="10"/>
      <c r="I62" s="10"/>
      <c r="J62" s="6"/>
      <c r="O62" s="24"/>
    </row>
    <row r="63" spans="1:15" ht="15">
      <c r="A63" s="10"/>
      <c r="B63" s="14"/>
      <c r="C63" s="37"/>
      <c r="D63" s="15"/>
      <c r="E63" s="10"/>
      <c r="F63" s="16"/>
      <c r="G63" s="10"/>
      <c r="H63" s="10"/>
      <c r="I63" s="10"/>
      <c r="J63" s="6"/>
      <c r="O63" s="24"/>
    </row>
    <row r="64" spans="3:15" ht="15">
      <c r="C64" s="20"/>
      <c r="I64" s="10"/>
      <c r="J64" s="6"/>
      <c r="O64" s="24"/>
    </row>
    <row r="65" spans="3:15" ht="15">
      <c r="C65" s="20"/>
      <c r="I65" s="10"/>
      <c r="J65" s="6"/>
      <c r="O65" s="24"/>
    </row>
    <row r="66" spans="3:15" ht="15">
      <c r="C66" s="20"/>
      <c r="I66" s="10"/>
      <c r="J66" s="6"/>
      <c r="O66" s="24"/>
    </row>
    <row r="67" spans="3:15" ht="15">
      <c r="C67" s="20"/>
      <c r="I67" s="10"/>
      <c r="J67" s="6"/>
      <c r="O67" s="24"/>
    </row>
    <row r="68" spans="3:15" ht="15">
      <c r="C68" s="20"/>
      <c r="I68" s="10"/>
      <c r="J68" s="6"/>
      <c r="O68" s="24"/>
    </row>
    <row r="69" spans="3:15" ht="15">
      <c r="C69" s="20"/>
      <c r="I69" s="10"/>
      <c r="J69" s="6"/>
      <c r="O69" s="24"/>
    </row>
    <row r="70" spans="3:15" ht="15">
      <c r="C70" s="20"/>
      <c r="I70" s="10"/>
      <c r="J70" s="6"/>
      <c r="O70" s="24"/>
    </row>
    <row r="71" spans="3:15" ht="15">
      <c r="C71" s="20"/>
      <c r="I71" s="10"/>
      <c r="J71" s="6"/>
      <c r="O71" s="24"/>
    </row>
    <row r="72" spans="3:15" ht="15">
      <c r="C72" s="20"/>
      <c r="I72" s="10"/>
      <c r="J72" s="6"/>
      <c r="O72" s="24"/>
    </row>
    <row r="73" spans="3:15" ht="15">
      <c r="C73" s="20"/>
      <c r="I73" s="10"/>
      <c r="J73" s="6"/>
      <c r="O73" s="24"/>
    </row>
    <row r="74" spans="3:15" ht="15">
      <c r="C74" s="20"/>
      <c r="I74" s="10"/>
      <c r="J74" s="6"/>
      <c r="O74" s="24"/>
    </row>
    <row r="75" spans="3:15" ht="15">
      <c r="C75" s="20"/>
      <c r="I75" s="10"/>
      <c r="J75" s="6"/>
      <c r="O75" s="24"/>
    </row>
    <row r="76" spans="3:15" ht="15">
      <c r="C76" s="20"/>
      <c r="J76" s="6"/>
      <c r="O76" s="24"/>
    </row>
    <row r="77" spans="3:15" ht="15">
      <c r="C77" s="20"/>
      <c r="J77" s="6"/>
      <c r="O77" s="24"/>
    </row>
    <row r="78" spans="3:15" ht="15">
      <c r="C78" s="20"/>
      <c r="J78" s="6"/>
      <c r="O78" s="24"/>
    </row>
    <row r="79" spans="3:15" ht="15">
      <c r="C79" s="20"/>
      <c r="J79" s="6"/>
      <c r="O79" s="24"/>
    </row>
    <row r="80" spans="3:15" ht="15">
      <c r="C80" s="20"/>
      <c r="J80" s="6"/>
      <c r="O80" s="24"/>
    </row>
    <row r="81" spans="3:15" ht="15">
      <c r="C81" s="20"/>
      <c r="J81" s="6"/>
      <c r="O81" s="24"/>
    </row>
    <row r="82" spans="3:15" ht="15">
      <c r="C82" s="20"/>
      <c r="J82" s="6"/>
      <c r="O82" s="24"/>
    </row>
    <row r="83" spans="3:15" ht="15">
      <c r="C83" s="20"/>
      <c r="J83" s="6"/>
      <c r="O83" s="24"/>
    </row>
    <row r="84" spans="3:15" ht="15">
      <c r="C84" s="20"/>
      <c r="J84" s="6"/>
      <c r="O84" s="24"/>
    </row>
    <row r="85" spans="3:15" ht="15">
      <c r="C85" s="20"/>
      <c r="H85" s="6"/>
      <c r="I85" s="6"/>
      <c r="M85" s="24"/>
      <c r="O85" s="24"/>
    </row>
    <row r="86" spans="3:15" ht="15.75">
      <c r="C86" s="20"/>
      <c r="J86" s="26"/>
      <c r="O86" s="24"/>
    </row>
    <row r="87" spans="1:15" ht="15.75">
      <c r="A87" s="8" t="s">
        <v>19</v>
      </c>
      <c r="B87" s="11" t="s">
        <v>20</v>
      </c>
      <c r="C87" s="38"/>
      <c r="D87" s="8"/>
      <c r="E87" s="8"/>
      <c r="F87" s="8"/>
      <c r="G87" s="12"/>
      <c r="H87" s="12"/>
      <c r="I87" s="12"/>
      <c r="J87" s="7"/>
      <c r="K87" s="7"/>
      <c r="L87" s="7"/>
      <c r="M87" s="7"/>
      <c r="N87" s="7"/>
      <c r="O87" s="36"/>
    </row>
    <row r="88" spans="1:47" ht="15">
      <c r="A88" s="15">
        <v>1</v>
      </c>
      <c r="B88" s="14">
        <v>38718</v>
      </c>
      <c r="C88" s="37">
        <v>21</v>
      </c>
      <c r="D88" s="15">
        <v>33</v>
      </c>
      <c r="E88" s="15">
        <v>200</v>
      </c>
      <c r="F88" s="15">
        <v>990</v>
      </c>
      <c r="G88" s="15">
        <f aca="true" t="shared" si="19" ref="G88:G132">F88/1000</f>
        <v>0.99</v>
      </c>
      <c r="H88" s="15">
        <v>0.082</v>
      </c>
      <c r="I88" s="15">
        <v>1</v>
      </c>
      <c r="J88" s="29">
        <f>H88-$K$88</f>
        <v>0.069</v>
      </c>
      <c r="K88" s="29">
        <v>0.013</v>
      </c>
      <c r="L88" s="22">
        <f>J88/$U$528</f>
        <v>5.959006043113555</v>
      </c>
      <c r="M88" s="22">
        <f>L88*0.01</f>
        <v>0.05959006043113555</v>
      </c>
      <c r="N88" s="22">
        <f aca="true" t="shared" si="20" ref="N88:N99">M88*5/4*24/10*I88</f>
        <v>0.17877018129340666</v>
      </c>
      <c r="O88" s="25">
        <f>N88/G88</f>
        <v>0.18057594070041078</v>
      </c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</row>
    <row r="89" spans="1:47" ht="15">
      <c r="A89" s="15">
        <v>3</v>
      </c>
      <c r="B89" s="14">
        <v>38718</v>
      </c>
      <c r="C89" s="37">
        <v>21</v>
      </c>
      <c r="D89" s="15">
        <v>33</v>
      </c>
      <c r="E89" s="15">
        <v>150</v>
      </c>
      <c r="F89" s="15">
        <v>1000</v>
      </c>
      <c r="G89" s="15">
        <f t="shared" si="19"/>
        <v>1</v>
      </c>
      <c r="H89" s="15">
        <v>0.063</v>
      </c>
      <c r="I89" s="15">
        <v>1</v>
      </c>
      <c r="J89" s="29">
        <f aca="true" t="shared" si="21" ref="J89:J111">H89-$K$88</f>
        <v>0.05</v>
      </c>
      <c r="K89" s="29">
        <v>0.013</v>
      </c>
      <c r="L89" s="22">
        <f aca="true" t="shared" si="22" ref="L89:L99">J89/$U$528</f>
        <v>4.318120321096779</v>
      </c>
      <c r="M89" s="22">
        <f aca="true" t="shared" si="23" ref="M89:M99">L89*0.01</f>
        <v>0.04318120321096779</v>
      </c>
      <c r="N89" s="22">
        <f t="shared" si="20"/>
        <v>0.1295436096329034</v>
      </c>
      <c r="O89" s="25">
        <f aca="true" t="shared" si="24" ref="O89:O99">N89/G89</f>
        <v>0.1295436096329034</v>
      </c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</row>
    <row r="90" spans="1:47" ht="15">
      <c r="A90" s="15">
        <v>5</v>
      </c>
      <c r="B90" s="14">
        <v>38718</v>
      </c>
      <c r="C90" s="37">
        <v>21</v>
      </c>
      <c r="D90" s="15">
        <v>33</v>
      </c>
      <c r="E90" s="15">
        <v>125</v>
      </c>
      <c r="F90" s="15">
        <v>990</v>
      </c>
      <c r="G90" s="15">
        <f t="shared" si="19"/>
        <v>0.99</v>
      </c>
      <c r="H90" s="15">
        <v>0.157</v>
      </c>
      <c r="I90" s="15">
        <v>1</v>
      </c>
      <c r="J90" s="29">
        <f t="shared" si="21"/>
        <v>0.144</v>
      </c>
      <c r="K90" s="29">
        <v>0.013</v>
      </c>
      <c r="L90" s="22">
        <f t="shared" si="22"/>
        <v>12.436186524758723</v>
      </c>
      <c r="M90" s="22">
        <f t="shared" si="23"/>
        <v>0.12436186524758723</v>
      </c>
      <c r="N90" s="22">
        <f t="shared" si="20"/>
        <v>0.37308559574276173</v>
      </c>
      <c r="O90" s="25">
        <f t="shared" si="24"/>
        <v>0.37685413711390076</v>
      </c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</row>
    <row r="91" spans="1:47" ht="15">
      <c r="A91" s="15">
        <v>7</v>
      </c>
      <c r="B91" s="14">
        <v>38718</v>
      </c>
      <c r="C91" s="37">
        <v>21</v>
      </c>
      <c r="D91" s="15">
        <v>33</v>
      </c>
      <c r="E91" s="15">
        <v>100</v>
      </c>
      <c r="F91" s="15">
        <v>950</v>
      </c>
      <c r="G91" s="15">
        <f t="shared" si="19"/>
        <v>0.95</v>
      </c>
      <c r="H91" s="15">
        <v>0.219</v>
      </c>
      <c r="I91" s="15">
        <v>1</v>
      </c>
      <c r="J91" s="29">
        <f t="shared" si="21"/>
        <v>0.206</v>
      </c>
      <c r="K91" s="29">
        <v>0.013</v>
      </c>
      <c r="L91" s="22">
        <f t="shared" si="22"/>
        <v>17.79065572291873</v>
      </c>
      <c r="M91" s="22">
        <f t="shared" si="23"/>
        <v>0.1779065572291873</v>
      </c>
      <c r="N91" s="22">
        <f t="shared" si="20"/>
        <v>0.5337196716875618</v>
      </c>
      <c r="O91" s="25">
        <f t="shared" si="24"/>
        <v>0.5618101807237493</v>
      </c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</row>
    <row r="92" spans="1:47" ht="15">
      <c r="A92" s="15">
        <v>9</v>
      </c>
      <c r="B92" s="14">
        <v>38718</v>
      </c>
      <c r="C92" s="37">
        <v>21</v>
      </c>
      <c r="D92" s="15">
        <v>33</v>
      </c>
      <c r="E92" s="15">
        <v>83</v>
      </c>
      <c r="F92" s="15">
        <v>750</v>
      </c>
      <c r="G92" s="15">
        <f t="shared" si="19"/>
        <v>0.75</v>
      </c>
      <c r="H92" s="15">
        <v>0.152</v>
      </c>
      <c r="I92" s="15">
        <v>1</v>
      </c>
      <c r="J92" s="29">
        <f t="shared" si="21"/>
        <v>0.13899999999999998</v>
      </c>
      <c r="K92" s="29">
        <v>0.013</v>
      </c>
      <c r="L92" s="22">
        <f t="shared" si="22"/>
        <v>12.004374492649044</v>
      </c>
      <c r="M92" s="22">
        <f t="shared" si="23"/>
        <v>0.12004374492649043</v>
      </c>
      <c r="N92" s="22">
        <f t="shared" si="20"/>
        <v>0.3601312347794713</v>
      </c>
      <c r="O92" s="25">
        <f t="shared" si="24"/>
        <v>0.48017497970596174</v>
      </c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</row>
    <row r="93" spans="1:47" ht="15">
      <c r="A93" s="15">
        <v>11</v>
      </c>
      <c r="B93" s="14">
        <v>38718</v>
      </c>
      <c r="C93" s="37">
        <v>21</v>
      </c>
      <c r="D93" s="15">
        <v>33</v>
      </c>
      <c r="E93" s="15">
        <v>70</v>
      </c>
      <c r="F93" s="15">
        <v>750</v>
      </c>
      <c r="G93" s="15">
        <f t="shared" si="19"/>
        <v>0.75</v>
      </c>
      <c r="H93" s="15">
        <v>0.222</v>
      </c>
      <c r="I93" s="15">
        <v>1</v>
      </c>
      <c r="J93" s="29">
        <f t="shared" si="21"/>
        <v>0.209</v>
      </c>
      <c r="K93" s="29">
        <v>0.013</v>
      </c>
      <c r="L93" s="22">
        <f t="shared" si="22"/>
        <v>18.049742942184533</v>
      </c>
      <c r="M93" s="22">
        <f t="shared" si="23"/>
        <v>0.18049742942184532</v>
      </c>
      <c r="N93" s="22">
        <f t="shared" si="20"/>
        <v>0.541492288265536</v>
      </c>
      <c r="O93" s="25">
        <f t="shared" si="24"/>
        <v>0.7219897176873813</v>
      </c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</row>
    <row r="94" spans="1:47" ht="15">
      <c r="A94" s="15">
        <v>13</v>
      </c>
      <c r="B94" s="14">
        <v>38718</v>
      </c>
      <c r="C94" s="37">
        <v>21</v>
      </c>
      <c r="D94" s="15">
        <v>33</v>
      </c>
      <c r="E94" s="15">
        <v>56</v>
      </c>
      <c r="F94" s="15">
        <v>500</v>
      </c>
      <c r="G94" s="15">
        <f t="shared" si="19"/>
        <v>0.5</v>
      </c>
      <c r="H94" s="15">
        <v>0.159</v>
      </c>
      <c r="I94" s="15">
        <v>1</v>
      </c>
      <c r="J94" s="29">
        <f t="shared" si="21"/>
        <v>0.146</v>
      </c>
      <c r="K94" s="29">
        <v>0.013</v>
      </c>
      <c r="L94" s="22">
        <f t="shared" si="22"/>
        <v>12.608911337602594</v>
      </c>
      <c r="M94" s="22">
        <f t="shared" si="23"/>
        <v>0.12608911337602594</v>
      </c>
      <c r="N94" s="22">
        <f t="shared" si="20"/>
        <v>0.3782673401280778</v>
      </c>
      <c r="O94" s="25">
        <f t="shared" si="24"/>
        <v>0.7565346802561556</v>
      </c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</row>
    <row r="95" spans="1:47" ht="15">
      <c r="A95" s="15">
        <v>15</v>
      </c>
      <c r="B95" s="14">
        <v>38718</v>
      </c>
      <c r="C95" s="37">
        <v>21</v>
      </c>
      <c r="D95" s="15">
        <v>33</v>
      </c>
      <c r="E95" s="15">
        <v>36</v>
      </c>
      <c r="F95" s="15">
        <v>500</v>
      </c>
      <c r="G95" s="15">
        <f t="shared" si="19"/>
        <v>0.5</v>
      </c>
      <c r="H95" s="15">
        <v>0.195</v>
      </c>
      <c r="I95" s="15">
        <v>1</v>
      </c>
      <c r="J95" s="29">
        <f t="shared" si="21"/>
        <v>0.182</v>
      </c>
      <c r="K95" s="29">
        <v>0.013</v>
      </c>
      <c r="L95" s="22">
        <f t="shared" si="22"/>
        <v>15.717957968792275</v>
      </c>
      <c r="M95" s="22">
        <f t="shared" si="23"/>
        <v>0.15717957968792276</v>
      </c>
      <c r="N95" s="22">
        <f t="shared" si="20"/>
        <v>0.4715387390637683</v>
      </c>
      <c r="O95" s="25">
        <f t="shared" si="24"/>
        <v>0.9430774781275366</v>
      </c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</row>
    <row r="96" spans="1:47" ht="15">
      <c r="A96" s="15">
        <v>17</v>
      </c>
      <c r="B96" s="14">
        <v>38718</v>
      </c>
      <c r="C96" s="37">
        <v>21</v>
      </c>
      <c r="D96" s="15">
        <v>33</v>
      </c>
      <c r="E96" s="15">
        <v>23</v>
      </c>
      <c r="F96" s="15">
        <v>500</v>
      </c>
      <c r="G96" s="15">
        <f t="shared" si="19"/>
        <v>0.5</v>
      </c>
      <c r="H96" s="15">
        <v>0.247</v>
      </c>
      <c r="I96" s="15">
        <v>1</v>
      </c>
      <c r="J96" s="29">
        <f t="shared" si="21"/>
        <v>0.23399999999999999</v>
      </c>
      <c r="K96" s="29">
        <v>0.013</v>
      </c>
      <c r="L96" s="22">
        <f t="shared" si="22"/>
        <v>20.208803102732922</v>
      </c>
      <c r="M96" s="22">
        <f t="shared" si="23"/>
        <v>0.20208803102732922</v>
      </c>
      <c r="N96" s="22">
        <f t="shared" si="20"/>
        <v>0.6062640930819877</v>
      </c>
      <c r="O96" s="25">
        <f t="shared" si="24"/>
        <v>1.2125281861639754</v>
      </c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</row>
    <row r="97" spans="1:47" ht="15.75">
      <c r="A97" s="15">
        <v>19</v>
      </c>
      <c r="B97" s="14">
        <v>38718</v>
      </c>
      <c r="C97" s="37">
        <v>21</v>
      </c>
      <c r="D97" s="15">
        <v>33</v>
      </c>
      <c r="E97" s="15">
        <v>17</v>
      </c>
      <c r="F97" s="15">
        <v>500</v>
      </c>
      <c r="G97" s="15">
        <f t="shared" si="19"/>
        <v>0.5</v>
      </c>
      <c r="H97" s="15">
        <v>0.229</v>
      </c>
      <c r="I97" s="15">
        <v>1</v>
      </c>
      <c r="J97" s="29">
        <f t="shared" si="21"/>
        <v>0.216</v>
      </c>
      <c r="K97" s="29">
        <v>0.013</v>
      </c>
      <c r="L97" s="22">
        <f t="shared" si="22"/>
        <v>18.654279787138083</v>
      </c>
      <c r="M97" s="22">
        <f t="shared" si="23"/>
        <v>0.18654279787138084</v>
      </c>
      <c r="N97" s="22">
        <f t="shared" si="20"/>
        <v>0.5596283936141425</v>
      </c>
      <c r="O97" s="25">
        <f t="shared" si="24"/>
        <v>1.119256787228285</v>
      </c>
      <c r="P97" s="24"/>
      <c r="Q97" s="7" t="s">
        <v>1</v>
      </c>
      <c r="R97" s="7" t="s">
        <v>31</v>
      </c>
      <c r="S97" s="7" t="s">
        <v>2</v>
      </c>
      <c r="T97" s="7" t="s">
        <v>3</v>
      </c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</row>
    <row r="98" spans="1:47" ht="15">
      <c r="A98" s="15">
        <v>21</v>
      </c>
      <c r="B98" s="14">
        <v>38718</v>
      </c>
      <c r="C98" s="37">
        <v>21</v>
      </c>
      <c r="D98" s="15">
        <v>33</v>
      </c>
      <c r="E98" s="15">
        <v>8</v>
      </c>
      <c r="F98" s="15">
        <v>500</v>
      </c>
      <c r="G98" s="15">
        <f t="shared" si="19"/>
        <v>0.5</v>
      </c>
      <c r="H98" s="15">
        <v>0.224</v>
      </c>
      <c r="I98" s="15">
        <v>1</v>
      </c>
      <c r="J98" s="29">
        <f t="shared" si="21"/>
        <v>0.211</v>
      </c>
      <c r="K98" s="29">
        <v>0.013</v>
      </c>
      <c r="L98" s="22">
        <f t="shared" si="22"/>
        <v>18.222467755028408</v>
      </c>
      <c r="M98" s="22">
        <f t="shared" si="23"/>
        <v>0.18222467755028407</v>
      </c>
      <c r="N98" s="22">
        <f t="shared" si="20"/>
        <v>0.5466740326508522</v>
      </c>
      <c r="O98" s="25">
        <f t="shared" si="24"/>
        <v>1.0933480653017045</v>
      </c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</row>
    <row r="99" spans="1:47" ht="15">
      <c r="A99" s="15">
        <v>23</v>
      </c>
      <c r="B99" s="14">
        <v>38718</v>
      </c>
      <c r="C99" s="37">
        <v>21</v>
      </c>
      <c r="D99" s="15">
        <v>33</v>
      </c>
      <c r="E99" s="15">
        <v>0</v>
      </c>
      <c r="F99" s="15">
        <v>500</v>
      </c>
      <c r="G99" s="15">
        <f t="shared" si="19"/>
        <v>0.5</v>
      </c>
      <c r="H99" s="15">
        <v>0.278</v>
      </c>
      <c r="I99" s="15">
        <v>1</v>
      </c>
      <c r="J99" s="29">
        <f t="shared" si="21"/>
        <v>0.265</v>
      </c>
      <c r="K99" s="29">
        <v>0.013</v>
      </c>
      <c r="L99" s="22">
        <f t="shared" si="22"/>
        <v>22.886037701812928</v>
      </c>
      <c r="M99" s="22">
        <f t="shared" si="23"/>
        <v>0.22886037701812928</v>
      </c>
      <c r="N99" s="22">
        <f t="shared" si="20"/>
        <v>0.6865811310543878</v>
      </c>
      <c r="O99" s="25">
        <f t="shared" si="24"/>
        <v>1.3731622621087756</v>
      </c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</row>
    <row r="100" spans="1:47" ht="15">
      <c r="A100" s="15">
        <v>1</v>
      </c>
      <c r="B100" s="14">
        <v>38718</v>
      </c>
      <c r="C100" s="37">
        <v>22</v>
      </c>
      <c r="D100" s="15">
        <v>39</v>
      </c>
      <c r="E100" s="15">
        <v>150</v>
      </c>
      <c r="F100" s="15">
        <v>1000</v>
      </c>
      <c r="G100" s="15">
        <f t="shared" si="19"/>
        <v>1</v>
      </c>
      <c r="H100" s="15">
        <v>0.515</v>
      </c>
      <c r="I100" s="15">
        <v>1</v>
      </c>
      <c r="J100" s="29">
        <f t="shared" si="21"/>
        <v>0.502</v>
      </c>
      <c r="K100" s="29">
        <v>0.013</v>
      </c>
      <c r="L100" s="22">
        <f>J100/$U$528</f>
        <v>43.35392802381166</v>
      </c>
      <c r="M100" s="22">
        <f>L100*0.001</f>
        <v>0.04335392802381166</v>
      </c>
      <c r="N100" s="22">
        <f>M100*5/2*10/1*I100</f>
        <v>1.0838482005952916</v>
      </c>
      <c r="O100" s="25">
        <f>N100/G100</f>
        <v>1.0838482005952916</v>
      </c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</row>
    <row r="101" spans="1:15" ht="15">
      <c r="A101" s="10">
        <v>3</v>
      </c>
      <c r="B101" s="14">
        <v>38718</v>
      </c>
      <c r="C101" s="37">
        <v>22</v>
      </c>
      <c r="D101" s="15">
        <v>39</v>
      </c>
      <c r="E101" s="15">
        <v>100</v>
      </c>
      <c r="F101" s="15">
        <v>1000</v>
      </c>
      <c r="G101" s="10">
        <f t="shared" si="19"/>
        <v>1</v>
      </c>
      <c r="H101" s="10">
        <v>0.602</v>
      </c>
      <c r="I101" s="10">
        <v>2</v>
      </c>
      <c r="J101" s="29">
        <f t="shared" si="21"/>
        <v>0.589</v>
      </c>
      <c r="K101" s="29">
        <v>0.013</v>
      </c>
      <c r="L101" s="22">
        <f aca="true" t="shared" si="25" ref="L101:L111">J101/$U$528</f>
        <v>50.86745738252005</v>
      </c>
      <c r="M101" s="22">
        <f aca="true" t="shared" si="26" ref="M101:M111">L101*0.001</f>
        <v>0.050867457382520055</v>
      </c>
      <c r="N101" s="22">
        <f aca="true" t="shared" si="27" ref="N101:N108">M101*5/2*10/1*I101</f>
        <v>2.543372869126003</v>
      </c>
      <c r="O101" s="25">
        <f aca="true" t="shared" si="28" ref="O101:O108">N101/G101</f>
        <v>2.543372869126003</v>
      </c>
    </row>
    <row r="102" spans="1:15" ht="15">
      <c r="A102" s="10">
        <v>5</v>
      </c>
      <c r="B102" s="14">
        <v>38718</v>
      </c>
      <c r="C102" s="37">
        <v>22</v>
      </c>
      <c r="D102" s="15">
        <v>39</v>
      </c>
      <c r="E102" s="15">
        <v>80</v>
      </c>
      <c r="F102" s="15">
        <v>750</v>
      </c>
      <c r="G102" s="10">
        <f t="shared" si="19"/>
        <v>0.75</v>
      </c>
      <c r="H102" s="10">
        <v>0.51</v>
      </c>
      <c r="I102" s="10">
        <v>2</v>
      </c>
      <c r="J102" s="29">
        <f t="shared" si="21"/>
        <v>0.497</v>
      </c>
      <c r="K102" s="29">
        <v>0.013</v>
      </c>
      <c r="L102" s="22">
        <f t="shared" si="25"/>
        <v>42.92211599170198</v>
      </c>
      <c r="M102" s="22">
        <f t="shared" si="26"/>
        <v>0.04292211599170198</v>
      </c>
      <c r="N102" s="22">
        <f t="shared" si="27"/>
        <v>2.146105799585099</v>
      </c>
      <c r="O102" s="25">
        <f t="shared" si="28"/>
        <v>2.8614743994467986</v>
      </c>
    </row>
    <row r="103" spans="1:15" ht="15">
      <c r="A103" s="10">
        <v>7</v>
      </c>
      <c r="B103" s="14">
        <v>38718</v>
      </c>
      <c r="C103" s="37">
        <v>22</v>
      </c>
      <c r="D103" s="15">
        <v>39</v>
      </c>
      <c r="E103" s="15">
        <v>60</v>
      </c>
      <c r="F103" s="15">
        <v>600</v>
      </c>
      <c r="G103" s="10">
        <f t="shared" si="19"/>
        <v>0.6</v>
      </c>
      <c r="H103" s="10">
        <v>0.615</v>
      </c>
      <c r="I103" s="10">
        <v>2</v>
      </c>
      <c r="J103" s="29">
        <f t="shared" si="21"/>
        <v>0.602</v>
      </c>
      <c r="K103" s="29">
        <v>0.013</v>
      </c>
      <c r="L103" s="22">
        <f t="shared" si="25"/>
        <v>51.99016866600522</v>
      </c>
      <c r="M103" s="22">
        <f t="shared" si="26"/>
        <v>0.05199016866600522</v>
      </c>
      <c r="N103" s="22">
        <f t="shared" si="27"/>
        <v>2.599508433300261</v>
      </c>
      <c r="O103" s="25">
        <f t="shared" si="28"/>
        <v>4.332514055500435</v>
      </c>
    </row>
    <row r="104" spans="1:15" ht="15">
      <c r="A104" s="10">
        <v>9</v>
      </c>
      <c r="B104" s="14">
        <v>38718</v>
      </c>
      <c r="C104" s="37">
        <v>22</v>
      </c>
      <c r="D104" s="15">
        <v>39</v>
      </c>
      <c r="E104" s="15">
        <v>50</v>
      </c>
      <c r="F104" s="15">
        <v>500</v>
      </c>
      <c r="G104" s="10">
        <f t="shared" si="19"/>
        <v>0.5</v>
      </c>
      <c r="H104" s="10">
        <v>0.933</v>
      </c>
      <c r="I104" s="10">
        <v>1</v>
      </c>
      <c r="J104" s="29">
        <f t="shared" si="21"/>
        <v>0.92</v>
      </c>
      <c r="K104" s="29">
        <v>0.013</v>
      </c>
      <c r="L104" s="22">
        <f t="shared" si="25"/>
        <v>79.45341390818074</v>
      </c>
      <c r="M104" s="22">
        <f t="shared" si="26"/>
        <v>0.07945341390818074</v>
      </c>
      <c r="N104" s="22">
        <f t="shared" si="27"/>
        <v>1.9863353477045185</v>
      </c>
      <c r="O104" s="25">
        <f t="shared" si="28"/>
        <v>3.972670695409037</v>
      </c>
    </row>
    <row r="105" spans="1:15" ht="15">
      <c r="A105" s="10">
        <v>11</v>
      </c>
      <c r="B105" s="14">
        <v>38718</v>
      </c>
      <c r="C105" s="37">
        <v>22</v>
      </c>
      <c r="D105" s="15">
        <v>39</v>
      </c>
      <c r="E105" s="15">
        <v>40</v>
      </c>
      <c r="F105" s="15">
        <v>500</v>
      </c>
      <c r="G105" s="10">
        <f t="shared" si="19"/>
        <v>0.5</v>
      </c>
      <c r="H105" s="10">
        <v>0.55</v>
      </c>
      <c r="I105" s="10">
        <v>2</v>
      </c>
      <c r="J105" s="29">
        <f t="shared" si="21"/>
        <v>0.537</v>
      </c>
      <c r="K105" s="29">
        <v>0.013</v>
      </c>
      <c r="L105" s="22">
        <f t="shared" si="25"/>
        <v>46.376612248579406</v>
      </c>
      <c r="M105" s="22">
        <f t="shared" si="26"/>
        <v>0.046376612248579405</v>
      </c>
      <c r="N105" s="22">
        <f t="shared" si="27"/>
        <v>2.3188306124289704</v>
      </c>
      <c r="O105" s="25">
        <f t="shared" si="28"/>
        <v>4.637661224857941</v>
      </c>
    </row>
    <row r="106" spans="1:15" ht="15">
      <c r="A106" s="10">
        <v>13</v>
      </c>
      <c r="B106" s="14">
        <v>38718</v>
      </c>
      <c r="C106" s="37">
        <v>22</v>
      </c>
      <c r="D106" s="15">
        <v>39</v>
      </c>
      <c r="E106" s="15">
        <v>8.00000000000044</v>
      </c>
      <c r="F106" s="15">
        <v>310</v>
      </c>
      <c r="G106" s="10">
        <f t="shared" si="19"/>
        <v>0.31</v>
      </c>
      <c r="H106" s="10">
        <v>0.196</v>
      </c>
      <c r="I106" s="10">
        <v>8</v>
      </c>
      <c r="J106" s="30">
        <f t="shared" si="21"/>
        <v>0.183</v>
      </c>
      <c r="K106" s="29">
        <v>0.013</v>
      </c>
      <c r="L106" s="22">
        <f t="shared" si="25"/>
        <v>15.80432037521421</v>
      </c>
      <c r="M106" s="22">
        <f t="shared" si="26"/>
        <v>0.01580432037521421</v>
      </c>
      <c r="N106" s="22">
        <f t="shared" si="27"/>
        <v>3.160864075042842</v>
      </c>
      <c r="O106" s="25">
        <f t="shared" si="28"/>
        <v>10.196335725944651</v>
      </c>
    </row>
    <row r="107" spans="1:15" ht="15">
      <c r="A107" s="10">
        <v>15</v>
      </c>
      <c r="B107" s="14">
        <v>38718</v>
      </c>
      <c r="C107" s="37">
        <v>22</v>
      </c>
      <c r="D107" s="15">
        <v>39</v>
      </c>
      <c r="E107" s="15">
        <v>18</v>
      </c>
      <c r="F107" s="15">
        <v>500</v>
      </c>
      <c r="G107" s="10">
        <f t="shared" si="19"/>
        <v>0.5</v>
      </c>
      <c r="H107" s="10">
        <v>0.201</v>
      </c>
      <c r="I107" s="10">
        <v>8</v>
      </c>
      <c r="J107" s="30">
        <f t="shared" si="21"/>
        <v>0.188</v>
      </c>
      <c r="K107" s="29">
        <v>0.013</v>
      </c>
      <c r="L107" s="22">
        <f t="shared" si="25"/>
        <v>16.23613240732389</v>
      </c>
      <c r="M107" s="22">
        <f t="shared" si="26"/>
        <v>0.01623613240732389</v>
      </c>
      <c r="N107" s="22">
        <f t="shared" si="27"/>
        <v>3.2472264814647778</v>
      </c>
      <c r="O107" s="25">
        <f t="shared" si="28"/>
        <v>6.4944529629295555</v>
      </c>
    </row>
    <row r="108" spans="1:15" ht="15">
      <c r="A108" s="10">
        <v>17</v>
      </c>
      <c r="B108" s="14">
        <v>38718</v>
      </c>
      <c r="C108" s="37">
        <v>22</v>
      </c>
      <c r="D108" s="15">
        <v>39</v>
      </c>
      <c r="E108" s="15">
        <v>11</v>
      </c>
      <c r="F108" s="15">
        <v>400</v>
      </c>
      <c r="G108" s="10">
        <f t="shared" si="19"/>
        <v>0.4</v>
      </c>
      <c r="H108" s="10">
        <v>0.286</v>
      </c>
      <c r="I108" s="10">
        <v>4</v>
      </c>
      <c r="J108" s="30">
        <f t="shared" si="21"/>
        <v>0.27299999999999996</v>
      </c>
      <c r="K108" s="29">
        <v>0.013</v>
      </c>
      <c r="L108" s="22">
        <f t="shared" si="25"/>
        <v>23.576936953188408</v>
      </c>
      <c r="M108" s="22">
        <f t="shared" si="26"/>
        <v>0.02357693695318841</v>
      </c>
      <c r="N108" s="22">
        <f t="shared" si="27"/>
        <v>2.357693695318841</v>
      </c>
      <c r="O108" s="25">
        <f t="shared" si="28"/>
        <v>5.894234238297102</v>
      </c>
    </row>
    <row r="109" spans="1:15" ht="15">
      <c r="A109" s="10">
        <v>19</v>
      </c>
      <c r="B109" s="14">
        <v>38718</v>
      </c>
      <c r="C109" s="37">
        <v>22</v>
      </c>
      <c r="D109" s="15">
        <v>39</v>
      </c>
      <c r="E109" s="15">
        <v>8</v>
      </c>
      <c r="F109" s="15">
        <v>400</v>
      </c>
      <c r="G109" s="10">
        <f t="shared" si="19"/>
        <v>0.4</v>
      </c>
      <c r="H109" s="10">
        <v>0.281</v>
      </c>
      <c r="I109" s="10">
        <v>4</v>
      </c>
      <c r="J109" s="30">
        <f t="shared" si="21"/>
        <v>0.268</v>
      </c>
      <c r="K109" s="29">
        <v>0.013</v>
      </c>
      <c r="L109" s="22">
        <f t="shared" si="25"/>
        <v>23.145124921078736</v>
      </c>
      <c r="M109" s="22">
        <f t="shared" si="26"/>
        <v>0.023145124921078737</v>
      </c>
      <c r="N109" s="22">
        <f>M109*5/2*10/1*I109</f>
        <v>2.3145124921078737</v>
      </c>
      <c r="O109" s="25">
        <f>N109/G109</f>
        <v>5.786281230269684</v>
      </c>
    </row>
    <row r="110" spans="1:15" ht="15">
      <c r="A110" s="10">
        <v>21</v>
      </c>
      <c r="B110" s="14">
        <v>38718</v>
      </c>
      <c r="C110" s="37">
        <v>22</v>
      </c>
      <c r="D110" s="15">
        <v>39</v>
      </c>
      <c r="E110" s="15">
        <v>4</v>
      </c>
      <c r="F110" s="15">
        <v>400</v>
      </c>
      <c r="G110" s="10">
        <f t="shared" si="19"/>
        <v>0.4</v>
      </c>
      <c r="H110" s="10">
        <v>0.272</v>
      </c>
      <c r="I110" s="10">
        <v>4</v>
      </c>
      <c r="J110" s="30">
        <f t="shared" si="21"/>
        <v>0.259</v>
      </c>
      <c r="K110" s="29">
        <v>0.013</v>
      </c>
      <c r="L110" s="22">
        <f t="shared" si="25"/>
        <v>22.367863263281315</v>
      </c>
      <c r="M110" s="22">
        <f t="shared" si="26"/>
        <v>0.022367863263281315</v>
      </c>
      <c r="N110" s="22">
        <f>M110*5/2*10/1*I110</f>
        <v>2.2367863263281316</v>
      </c>
      <c r="O110" s="25">
        <f>N110/G110</f>
        <v>5.591965815820329</v>
      </c>
    </row>
    <row r="111" spans="1:15" ht="15">
      <c r="A111" s="10">
        <v>23</v>
      </c>
      <c r="B111" s="14">
        <v>38718</v>
      </c>
      <c r="C111" s="37">
        <v>22</v>
      </c>
      <c r="D111" s="15">
        <v>39</v>
      </c>
      <c r="E111" s="15">
        <v>0</v>
      </c>
      <c r="F111" s="15">
        <v>400</v>
      </c>
      <c r="G111" s="10">
        <f t="shared" si="19"/>
        <v>0.4</v>
      </c>
      <c r="H111" s="10">
        <v>0.238</v>
      </c>
      <c r="I111" s="10">
        <v>4</v>
      </c>
      <c r="J111" s="30">
        <f t="shared" si="21"/>
        <v>0.22499999999999998</v>
      </c>
      <c r="K111" s="29">
        <v>0.013</v>
      </c>
      <c r="L111" s="22">
        <f t="shared" si="25"/>
        <v>19.4315414449355</v>
      </c>
      <c r="M111" s="22">
        <f t="shared" si="26"/>
        <v>0.0194315414449355</v>
      </c>
      <c r="N111" s="22">
        <f>M111*5/2*10/1*I111</f>
        <v>1.9431541444935503</v>
      </c>
      <c r="O111" s="25">
        <f>N111/G111</f>
        <v>4.857885361233875</v>
      </c>
    </row>
    <row r="112" spans="1:15" ht="15">
      <c r="A112" s="10">
        <v>1</v>
      </c>
      <c r="B112" s="14">
        <v>38719</v>
      </c>
      <c r="C112" s="37">
        <v>24</v>
      </c>
      <c r="D112" s="15">
        <v>42</v>
      </c>
      <c r="E112" s="15">
        <v>150</v>
      </c>
      <c r="F112" s="15">
        <v>250</v>
      </c>
      <c r="G112" s="10">
        <f t="shared" si="19"/>
        <v>0.25</v>
      </c>
      <c r="H112" s="10">
        <v>0.05</v>
      </c>
      <c r="I112" s="10">
        <v>1</v>
      </c>
      <c r="J112" s="29">
        <f>H112-$K$88</f>
        <v>0.037000000000000005</v>
      </c>
      <c r="K112" s="30">
        <v>0.013</v>
      </c>
      <c r="L112" s="22">
        <f>J112/$U$528</f>
        <v>3.1954090376116167</v>
      </c>
      <c r="M112" s="22">
        <f>L112*0.001</f>
        <v>0.0031954090376116167</v>
      </c>
      <c r="N112" s="22">
        <f>M112*5/2*10/1*I112</f>
        <v>0.07988522594029043</v>
      </c>
      <c r="O112" s="25">
        <f>N112/G112</f>
        <v>0.31954090376116173</v>
      </c>
    </row>
    <row r="113" spans="1:15" ht="15">
      <c r="A113" s="10">
        <v>3</v>
      </c>
      <c r="B113" s="14">
        <v>38719</v>
      </c>
      <c r="C113" s="37">
        <v>24</v>
      </c>
      <c r="D113" s="15">
        <v>42</v>
      </c>
      <c r="E113" s="15">
        <v>100</v>
      </c>
      <c r="F113" s="15">
        <v>250</v>
      </c>
      <c r="G113" s="10">
        <f t="shared" si="19"/>
        <v>0.25</v>
      </c>
      <c r="H113" s="10">
        <v>0.1</v>
      </c>
      <c r="I113" s="10">
        <v>1</v>
      </c>
      <c r="J113" s="29">
        <f aca="true" t="shared" si="29" ref="J113:J171">H113-$K$88</f>
        <v>0.08700000000000001</v>
      </c>
      <c r="K113" s="30">
        <v>0.013</v>
      </c>
      <c r="L113" s="22">
        <f aca="true" t="shared" si="30" ref="L113:L171">J113/$U$528</f>
        <v>7.5135293587083956</v>
      </c>
      <c r="M113" s="22">
        <f aca="true" t="shared" si="31" ref="M113:M171">L113*0.001</f>
        <v>0.007513529358708396</v>
      </c>
      <c r="N113" s="22">
        <f aca="true" t="shared" si="32" ref="N113:N126">M113*5/2*10/1*I113</f>
        <v>0.18783823396770988</v>
      </c>
      <c r="O113" s="25">
        <f aca="true" t="shared" si="33" ref="O113:O126">N113/G113</f>
        <v>0.7513529358708395</v>
      </c>
    </row>
    <row r="114" spans="1:15" ht="15">
      <c r="A114" s="10">
        <v>5</v>
      </c>
      <c r="B114" s="14">
        <v>38719</v>
      </c>
      <c r="C114" s="37">
        <v>24</v>
      </c>
      <c r="D114" s="15">
        <v>42</v>
      </c>
      <c r="E114" s="15">
        <v>80</v>
      </c>
      <c r="F114" s="15">
        <v>250</v>
      </c>
      <c r="G114" s="10">
        <f t="shared" si="19"/>
        <v>0.25</v>
      </c>
      <c r="H114" s="10">
        <v>0.203</v>
      </c>
      <c r="I114" s="10">
        <v>1</v>
      </c>
      <c r="J114" s="29">
        <f t="shared" si="29"/>
        <v>0.19</v>
      </c>
      <c r="K114" s="30">
        <v>0.013</v>
      </c>
      <c r="L114" s="22">
        <f t="shared" si="30"/>
        <v>16.40885722016776</v>
      </c>
      <c r="M114" s="22">
        <f t="shared" si="31"/>
        <v>0.01640885722016776</v>
      </c>
      <c r="N114" s="22">
        <f t="shared" si="32"/>
        <v>0.410221430504194</v>
      </c>
      <c r="O114" s="25">
        <f t="shared" si="33"/>
        <v>1.640885722016776</v>
      </c>
    </row>
    <row r="115" spans="1:15" ht="15">
      <c r="A115" s="10">
        <v>7</v>
      </c>
      <c r="B115" s="14">
        <v>38719</v>
      </c>
      <c r="C115" s="37">
        <v>24</v>
      </c>
      <c r="D115" s="15">
        <v>42</v>
      </c>
      <c r="E115" s="15">
        <v>60</v>
      </c>
      <c r="F115" s="15">
        <v>250</v>
      </c>
      <c r="G115" s="10">
        <f t="shared" si="19"/>
        <v>0.25</v>
      </c>
      <c r="H115" s="10">
        <v>0.196</v>
      </c>
      <c r="I115" s="10">
        <v>1</v>
      </c>
      <c r="J115" s="29">
        <f t="shared" si="29"/>
        <v>0.183</v>
      </c>
      <c r="K115" s="30">
        <v>0.013</v>
      </c>
      <c r="L115" s="22">
        <f t="shared" si="30"/>
        <v>15.80432037521421</v>
      </c>
      <c r="M115" s="22">
        <f t="shared" si="31"/>
        <v>0.01580432037521421</v>
      </c>
      <c r="N115" s="22">
        <f t="shared" si="32"/>
        <v>0.39510800938035523</v>
      </c>
      <c r="O115" s="25">
        <f t="shared" si="33"/>
        <v>1.580432037521421</v>
      </c>
    </row>
    <row r="116" spans="1:15" ht="15">
      <c r="A116" s="10">
        <v>9</v>
      </c>
      <c r="B116" s="14">
        <v>38719</v>
      </c>
      <c r="C116" s="37">
        <v>24</v>
      </c>
      <c r="D116" s="15">
        <v>42</v>
      </c>
      <c r="E116" s="15">
        <v>50</v>
      </c>
      <c r="F116" s="15">
        <v>250</v>
      </c>
      <c r="G116" s="10">
        <f t="shared" si="19"/>
        <v>0.25</v>
      </c>
      <c r="H116" s="10">
        <v>0.207</v>
      </c>
      <c r="I116" s="10">
        <v>1</v>
      </c>
      <c r="J116" s="29">
        <f t="shared" si="29"/>
        <v>0.19399999999999998</v>
      </c>
      <c r="K116" s="30">
        <v>0.013</v>
      </c>
      <c r="L116" s="22">
        <f t="shared" si="30"/>
        <v>16.7543068458555</v>
      </c>
      <c r="M116" s="22">
        <f t="shared" si="31"/>
        <v>0.0167543068458555</v>
      </c>
      <c r="N116" s="22">
        <f t="shared" si="32"/>
        <v>0.4188576711463875</v>
      </c>
      <c r="O116" s="25">
        <f t="shared" si="33"/>
        <v>1.67543068458555</v>
      </c>
    </row>
    <row r="117" spans="1:15" ht="15">
      <c r="A117" s="10">
        <v>11</v>
      </c>
      <c r="B117" s="14">
        <v>38719</v>
      </c>
      <c r="C117" s="37">
        <v>24</v>
      </c>
      <c r="D117" s="15">
        <v>42</v>
      </c>
      <c r="E117" s="15">
        <v>38</v>
      </c>
      <c r="F117" s="15">
        <v>250</v>
      </c>
      <c r="G117" s="10">
        <f t="shared" si="19"/>
        <v>0.25</v>
      </c>
      <c r="H117" s="10">
        <v>0.25</v>
      </c>
      <c r="I117" s="10">
        <v>1</v>
      </c>
      <c r="J117" s="29">
        <f t="shared" si="29"/>
        <v>0.237</v>
      </c>
      <c r="K117" s="30">
        <v>0.013</v>
      </c>
      <c r="L117" s="22">
        <f t="shared" si="30"/>
        <v>20.46789032199873</v>
      </c>
      <c r="M117" s="22">
        <f t="shared" si="31"/>
        <v>0.020467890321998732</v>
      </c>
      <c r="N117" s="22">
        <f t="shared" si="32"/>
        <v>0.5116972580499684</v>
      </c>
      <c r="O117" s="25">
        <f t="shared" si="33"/>
        <v>2.0467890321998734</v>
      </c>
    </row>
    <row r="118" spans="1:15" ht="15">
      <c r="A118" s="10">
        <v>13</v>
      </c>
      <c r="B118" s="14">
        <v>38719</v>
      </c>
      <c r="C118" s="37">
        <v>24</v>
      </c>
      <c r="D118" s="15">
        <v>42</v>
      </c>
      <c r="E118" s="15">
        <v>26</v>
      </c>
      <c r="F118" s="15">
        <v>200</v>
      </c>
      <c r="G118" s="10">
        <f t="shared" si="19"/>
        <v>0.2</v>
      </c>
      <c r="H118" s="10">
        <v>0.228</v>
      </c>
      <c r="I118" s="10">
        <v>1</v>
      </c>
      <c r="J118" s="29">
        <f t="shared" si="29"/>
        <v>0.215</v>
      </c>
      <c r="K118" s="30">
        <v>0.013</v>
      </c>
      <c r="L118" s="22">
        <f t="shared" si="30"/>
        <v>18.56791738071615</v>
      </c>
      <c r="M118" s="22">
        <f t="shared" si="31"/>
        <v>0.01856791738071615</v>
      </c>
      <c r="N118" s="22">
        <f t="shared" si="32"/>
        <v>0.4641979345179037</v>
      </c>
      <c r="O118" s="25">
        <f t="shared" si="33"/>
        <v>2.3209896725895183</v>
      </c>
    </row>
    <row r="119" spans="1:15" ht="15">
      <c r="A119" s="10">
        <v>15</v>
      </c>
      <c r="B119" s="14">
        <v>38719</v>
      </c>
      <c r="C119" s="37">
        <v>24</v>
      </c>
      <c r="D119" s="15">
        <v>42</v>
      </c>
      <c r="E119" s="15">
        <v>17</v>
      </c>
      <c r="F119" s="15">
        <v>200</v>
      </c>
      <c r="G119" s="10">
        <f t="shared" si="19"/>
        <v>0.2</v>
      </c>
      <c r="H119" s="10">
        <v>0.278</v>
      </c>
      <c r="I119" s="10">
        <v>1</v>
      </c>
      <c r="J119" s="29">
        <f t="shared" si="29"/>
        <v>0.265</v>
      </c>
      <c r="K119" s="30">
        <v>0.013</v>
      </c>
      <c r="L119" s="22">
        <f t="shared" si="30"/>
        <v>22.886037701812928</v>
      </c>
      <c r="M119" s="22">
        <f t="shared" si="31"/>
        <v>0.02288603770181293</v>
      </c>
      <c r="N119" s="22">
        <f t="shared" si="32"/>
        <v>0.5721509425453232</v>
      </c>
      <c r="O119" s="25">
        <f t="shared" si="33"/>
        <v>2.8607547127266155</v>
      </c>
    </row>
    <row r="120" spans="1:15" ht="15">
      <c r="A120" s="10">
        <v>17</v>
      </c>
      <c r="B120" s="14">
        <v>38719</v>
      </c>
      <c r="C120" s="37">
        <v>24</v>
      </c>
      <c r="D120" s="15">
        <v>42</v>
      </c>
      <c r="E120" s="15">
        <v>11</v>
      </c>
      <c r="F120" s="15">
        <v>200</v>
      </c>
      <c r="G120" s="10">
        <f t="shared" si="19"/>
        <v>0.2</v>
      </c>
      <c r="H120" s="10">
        <v>0.324</v>
      </c>
      <c r="I120" s="10">
        <v>1</v>
      </c>
      <c r="J120" s="29">
        <f t="shared" si="29"/>
        <v>0.311</v>
      </c>
      <c r="K120" s="30">
        <v>0.013</v>
      </c>
      <c r="L120" s="22">
        <f t="shared" si="30"/>
        <v>26.858708397221964</v>
      </c>
      <c r="M120" s="22">
        <f t="shared" si="31"/>
        <v>0.026858708397221966</v>
      </c>
      <c r="N120" s="22">
        <f t="shared" si="32"/>
        <v>0.671467709930549</v>
      </c>
      <c r="O120" s="25">
        <f t="shared" si="33"/>
        <v>3.357338549652745</v>
      </c>
    </row>
    <row r="121" spans="1:15" ht="15">
      <c r="A121" s="10">
        <v>19</v>
      </c>
      <c r="B121" s="14">
        <v>38719</v>
      </c>
      <c r="C121" s="37">
        <v>24</v>
      </c>
      <c r="D121" s="15">
        <v>42</v>
      </c>
      <c r="E121" s="15">
        <v>8</v>
      </c>
      <c r="F121" s="15">
        <v>200</v>
      </c>
      <c r="G121" s="10">
        <f t="shared" si="19"/>
        <v>0.2</v>
      </c>
      <c r="H121" s="10">
        <v>0.419</v>
      </c>
      <c r="I121" s="10">
        <v>1</v>
      </c>
      <c r="J121" s="29">
        <f t="shared" si="29"/>
        <v>0.40599999999999997</v>
      </c>
      <c r="K121" s="30">
        <v>0.013</v>
      </c>
      <c r="L121" s="22">
        <f t="shared" si="30"/>
        <v>35.06313700730584</v>
      </c>
      <c r="M121" s="22">
        <f t="shared" si="31"/>
        <v>0.035063137007305845</v>
      </c>
      <c r="N121" s="22">
        <f t="shared" si="32"/>
        <v>0.8765784251826461</v>
      </c>
      <c r="O121" s="25">
        <f t="shared" si="33"/>
        <v>4.38289212591323</v>
      </c>
    </row>
    <row r="122" spans="1:15" ht="15">
      <c r="A122" s="10">
        <v>21</v>
      </c>
      <c r="B122" s="14">
        <v>38719</v>
      </c>
      <c r="C122" s="37">
        <v>24</v>
      </c>
      <c r="D122" s="15">
        <v>42</v>
      </c>
      <c r="E122" s="15">
        <v>4</v>
      </c>
      <c r="F122" s="15">
        <v>200</v>
      </c>
      <c r="G122" s="10">
        <f t="shared" si="19"/>
        <v>0.2</v>
      </c>
      <c r="H122" s="10">
        <v>0.425</v>
      </c>
      <c r="I122" s="10">
        <v>1</v>
      </c>
      <c r="J122" s="29">
        <f t="shared" si="29"/>
        <v>0.412</v>
      </c>
      <c r="K122" s="30">
        <v>0.013</v>
      </c>
      <c r="L122" s="22">
        <f t="shared" si="30"/>
        <v>35.58131144583746</v>
      </c>
      <c r="M122" s="22">
        <f t="shared" si="31"/>
        <v>0.035581311445837455</v>
      </c>
      <c r="N122" s="22">
        <f t="shared" si="32"/>
        <v>0.8895327861459363</v>
      </c>
      <c r="O122" s="25">
        <f t="shared" si="33"/>
        <v>4.447663930729681</v>
      </c>
    </row>
    <row r="123" spans="1:15" ht="15">
      <c r="A123" s="10">
        <v>23</v>
      </c>
      <c r="B123" s="14">
        <v>38719</v>
      </c>
      <c r="C123" s="37">
        <v>24</v>
      </c>
      <c r="D123" s="15">
        <v>42</v>
      </c>
      <c r="E123" s="15">
        <v>0</v>
      </c>
      <c r="F123" s="15">
        <v>200</v>
      </c>
      <c r="G123" s="10">
        <f t="shared" si="19"/>
        <v>0.2</v>
      </c>
      <c r="H123" s="10">
        <v>0.452</v>
      </c>
      <c r="I123" s="10">
        <v>1</v>
      </c>
      <c r="J123" s="29">
        <f t="shared" si="29"/>
        <v>0.439</v>
      </c>
      <c r="K123" s="30">
        <v>0.013</v>
      </c>
      <c r="L123" s="22">
        <f t="shared" si="30"/>
        <v>37.91309641922972</v>
      </c>
      <c r="M123" s="22">
        <f t="shared" si="31"/>
        <v>0.03791309641922972</v>
      </c>
      <c r="N123" s="22">
        <f t="shared" si="32"/>
        <v>0.9478274104807429</v>
      </c>
      <c r="O123" s="25">
        <f t="shared" si="33"/>
        <v>4.739137052403715</v>
      </c>
    </row>
    <row r="124" spans="1:15" ht="15">
      <c r="A124" s="10">
        <v>1</v>
      </c>
      <c r="B124" s="14">
        <v>38719</v>
      </c>
      <c r="C124" s="37">
        <v>25</v>
      </c>
      <c r="D124" s="15">
        <v>43</v>
      </c>
      <c r="E124" s="15">
        <v>150</v>
      </c>
      <c r="F124" s="15">
        <v>775</v>
      </c>
      <c r="G124" s="10">
        <f t="shared" si="19"/>
        <v>0.775</v>
      </c>
      <c r="H124" s="10">
        <v>0.131</v>
      </c>
      <c r="I124" s="10">
        <v>1</v>
      </c>
      <c r="J124" s="29">
        <f t="shared" si="29"/>
        <v>0.11800000000000001</v>
      </c>
      <c r="K124" s="30">
        <v>0.013</v>
      </c>
      <c r="L124" s="22">
        <f t="shared" si="30"/>
        <v>10.190763957788398</v>
      </c>
      <c r="M124" s="22">
        <f t="shared" si="31"/>
        <v>0.0101907639577884</v>
      </c>
      <c r="N124" s="22">
        <f t="shared" si="32"/>
        <v>0.25476909894470995</v>
      </c>
      <c r="O124" s="25">
        <f t="shared" si="33"/>
        <v>0.32873432121898055</v>
      </c>
    </row>
    <row r="125" spans="1:15" ht="15">
      <c r="A125" s="10">
        <v>3</v>
      </c>
      <c r="B125" s="14">
        <v>38719</v>
      </c>
      <c r="C125" s="37">
        <v>25</v>
      </c>
      <c r="D125" s="15">
        <v>43</v>
      </c>
      <c r="E125" s="15">
        <v>100</v>
      </c>
      <c r="F125" s="15">
        <v>800</v>
      </c>
      <c r="G125" s="10">
        <f t="shared" si="19"/>
        <v>0.8</v>
      </c>
      <c r="H125" s="10">
        <v>0.262</v>
      </c>
      <c r="I125" s="10">
        <v>1</v>
      </c>
      <c r="J125" s="29">
        <f t="shared" si="29"/>
        <v>0.249</v>
      </c>
      <c r="K125" s="30">
        <v>0.013</v>
      </c>
      <c r="L125" s="22">
        <f t="shared" si="30"/>
        <v>21.50423919906196</v>
      </c>
      <c r="M125" s="22">
        <f t="shared" si="31"/>
        <v>0.02150423919906196</v>
      </c>
      <c r="N125" s="22">
        <f t="shared" si="32"/>
        <v>0.5376059799765489</v>
      </c>
      <c r="O125" s="25">
        <f t="shared" si="33"/>
        <v>0.6720074749706861</v>
      </c>
    </row>
    <row r="126" spans="1:15" ht="15">
      <c r="A126" s="10">
        <v>5</v>
      </c>
      <c r="B126" s="14">
        <v>38719</v>
      </c>
      <c r="C126" s="37">
        <v>25</v>
      </c>
      <c r="D126" s="15">
        <v>43</v>
      </c>
      <c r="E126" s="15">
        <v>80</v>
      </c>
      <c r="F126" s="15">
        <v>500</v>
      </c>
      <c r="G126" s="10">
        <f t="shared" si="19"/>
        <v>0.5</v>
      </c>
      <c r="H126" s="10">
        <v>0.275</v>
      </c>
      <c r="I126" s="10">
        <v>1</v>
      </c>
      <c r="J126" s="29">
        <f t="shared" si="29"/>
        <v>0.262</v>
      </c>
      <c r="K126" s="30">
        <v>0.013</v>
      </c>
      <c r="L126" s="22">
        <f t="shared" si="30"/>
        <v>22.626950482547123</v>
      </c>
      <c r="M126" s="22">
        <f t="shared" si="31"/>
        <v>0.022626950482547124</v>
      </c>
      <c r="N126" s="22">
        <f t="shared" si="32"/>
        <v>0.565673762063678</v>
      </c>
      <c r="O126" s="25">
        <f t="shared" si="33"/>
        <v>1.131347524127356</v>
      </c>
    </row>
    <row r="127" spans="1:15" ht="15">
      <c r="A127" s="10">
        <v>7</v>
      </c>
      <c r="B127" s="14">
        <v>38719</v>
      </c>
      <c r="C127" s="37">
        <v>25</v>
      </c>
      <c r="D127" s="15">
        <v>43</v>
      </c>
      <c r="E127" s="15">
        <v>60</v>
      </c>
      <c r="F127" s="15">
        <v>500</v>
      </c>
      <c r="G127" s="10">
        <f t="shared" si="19"/>
        <v>0.5</v>
      </c>
      <c r="H127" s="10">
        <v>0.333</v>
      </c>
      <c r="I127" s="10">
        <v>1</v>
      </c>
      <c r="J127" s="29">
        <f t="shared" si="29"/>
        <v>0.32</v>
      </c>
      <c r="K127" s="30">
        <v>0.013</v>
      </c>
      <c r="L127" s="22">
        <f t="shared" si="30"/>
        <v>27.635970055019385</v>
      </c>
      <c r="M127" s="22">
        <f t="shared" si="31"/>
        <v>0.027635970055019384</v>
      </c>
      <c r="N127" s="22">
        <f aca="true" t="shared" si="34" ref="N127:N136">M127*5/2*10/1*I127</f>
        <v>0.6908992513754846</v>
      </c>
      <c r="O127" s="25">
        <f aca="true" t="shared" si="35" ref="O127:O136">N127/G127</f>
        <v>1.3817985027509692</v>
      </c>
    </row>
    <row r="128" spans="1:15" ht="15">
      <c r="A128" s="10">
        <v>9</v>
      </c>
      <c r="B128" s="14">
        <v>38719</v>
      </c>
      <c r="C128" s="37">
        <v>25</v>
      </c>
      <c r="D128" s="15">
        <v>43</v>
      </c>
      <c r="E128" s="15">
        <v>50</v>
      </c>
      <c r="F128" s="15">
        <v>500</v>
      </c>
      <c r="G128" s="10">
        <f t="shared" si="19"/>
        <v>0.5</v>
      </c>
      <c r="H128" s="10">
        <v>0.593</v>
      </c>
      <c r="I128" s="10">
        <v>1</v>
      </c>
      <c r="J128" s="29">
        <f t="shared" si="29"/>
        <v>0.58</v>
      </c>
      <c r="K128" s="30">
        <v>0.013</v>
      </c>
      <c r="L128" s="22">
        <f t="shared" si="30"/>
        <v>50.09019572472263</v>
      </c>
      <c r="M128" s="22">
        <f t="shared" si="31"/>
        <v>0.05009019572472263</v>
      </c>
      <c r="N128" s="22">
        <f t="shared" si="34"/>
        <v>1.2522548931180657</v>
      </c>
      <c r="O128" s="25">
        <f t="shared" si="35"/>
        <v>2.5045097862361314</v>
      </c>
    </row>
    <row r="129" spans="1:15" ht="15">
      <c r="A129" s="10">
        <v>11</v>
      </c>
      <c r="B129" s="14">
        <v>38719</v>
      </c>
      <c r="C129" s="37">
        <v>25</v>
      </c>
      <c r="D129" s="15">
        <v>43</v>
      </c>
      <c r="E129" s="15">
        <v>36</v>
      </c>
      <c r="F129" s="15">
        <v>500</v>
      </c>
      <c r="G129" s="10">
        <f t="shared" si="19"/>
        <v>0.5</v>
      </c>
      <c r="H129" s="10">
        <v>0.503</v>
      </c>
      <c r="I129" s="10">
        <v>2</v>
      </c>
      <c r="J129" s="29">
        <f t="shared" si="29"/>
        <v>0.49</v>
      </c>
      <c r="K129" s="30">
        <v>0.013</v>
      </c>
      <c r="L129" s="22">
        <f t="shared" si="30"/>
        <v>42.31757914674843</v>
      </c>
      <c r="M129" s="22">
        <f t="shared" si="31"/>
        <v>0.04231757914674843</v>
      </c>
      <c r="N129" s="22">
        <f t="shared" si="34"/>
        <v>2.1158789573374213</v>
      </c>
      <c r="O129" s="25">
        <f t="shared" si="35"/>
        <v>4.2317579146748425</v>
      </c>
    </row>
    <row r="130" spans="1:15" ht="15">
      <c r="A130" s="10">
        <v>13</v>
      </c>
      <c r="B130" s="14">
        <v>38719</v>
      </c>
      <c r="C130" s="37">
        <v>25</v>
      </c>
      <c r="D130" s="15">
        <v>43</v>
      </c>
      <c r="E130" s="15">
        <v>24</v>
      </c>
      <c r="F130" s="15">
        <v>400</v>
      </c>
      <c r="G130" s="10">
        <f t="shared" si="19"/>
        <v>0.4</v>
      </c>
      <c r="H130" s="10">
        <v>1.022</v>
      </c>
      <c r="I130" s="10">
        <v>1</v>
      </c>
      <c r="J130" s="29">
        <f t="shared" si="29"/>
        <v>1.0090000000000001</v>
      </c>
      <c r="K130" s="30">
        <v>0.013</v>
      </c>
      <c r="L130" s="22">
        <f t="shared" si="30"/>
        <v>87.13966807973301</v>
      </c>
      <c r="M130" s="22">
        <f t="shared" si="31"/>
        <v>0.08713966807973302</v>
      </c>
      <c r="N130" s="22">
        <f t="shared" si="34"/>
        <v>2.1784917019933254</v>
      </c>
      <c r="O130" s="25">
        <f t="shared" si="35"/>
        <v>5.446229254983313</v>
      </c>
    </row>
    <row r="131" spans="1:15" ht="15">
      <c r="A131" s="10">
        <v>15</v>
      </c>
      <c r="B131" s="14">
        <v>38719</v>
      </c>
      <c r="C131" s="37">
        <v>25</v>
      </c>
      <c r="D131" s="15">
        <v>43</v>
      </c>
      <c r="E131" s="15">
        <v>16</v>
      </c>
      <c r="F131" s="15">
        <v>400</v>
      </c>
      <c r="G131" s="10">
        <f t="shared" si="19"/>
        <v>0.4</v>
      </c>
      <c r="H131" s="10">
        <v>0.496</v>
      </c>
      <c r="I131" s="10">
        <v>2</v>
      </c>
      <c r="J131" s="29">
        <f t="shared" si="29"/>
        <v>0.483</v>
      </c>
      <c r="K131" s="30">
        <v>0.013</v>
      </c>
      <c r="L131" s="22">
        <f t="shared" si="30"/>
        <v>41.71304230179488</v>
      </c>
      <c r="M131" s="22">
        <f t="shared" si="31"/>
        <v>0.04171304230179488</v>
      </c>
      <c r="N131" s="22">
        <f t="shared" si="34"/>
        <v>2.085652115089744</v>
      </c>
      <c r="O131" s="25">
        <f t="shared" si="35"/>
        <v>5.21413028772436</v>
      </c>
    </row>
    <row r="132" spans="1:15" ht="15">
      <c r="A132" s="10">
        <v>17</v>
      </c>
      <c r="B132" s="14">
        <v>38719</v>
      </c>
      <c r="C132" s="37">
        <v>25</v>
      </c>
      <c r="D132" s="15">
        <v>43</v>
      </c>
      <c r="E132" s="15">
        <v>10</v>
      </c>
      <c r="F132" s="15">
        <v>350</v>
      </c>
      <c r="G132" s="10">
        <f t="shared" si="19"/>
        <v>0.35</v>
      </c>
      <c r="H132" s="10">
        <v>0.834</v>
      </c>
      <c r="I132" s="10">
        <v>1</v>
      </c>
      <c r="J132" s="29">
        <f t="shared" si="29"/>
        <v>0.821</v>
      </c>
      <c r="K132" s="30">
        <v>0.013</v>
      </c>
      <c r="L132" s="22">
        <f t="shared" si="30"/>
        <v>70.9035356724091</v>
      </c>
      <c r="M132" s="22">
        <f t="shared" si="31"/>
        <v>0.0709035356724091</v>
      </c>
      <c r="N132" s="22">
        <f t="shared" si="34"/>
        <v>1.7725883918102276</v>
      </c>
      <c r="O132" s="25">
        <f t="shared" si="35"/>
        <v>5.064538262314937</v>
      </c>
    </row>
    <row r="133" spans="1:15" ht="15">
      <c r="A133" s="10">
        <v>19</v>
      </c>
      <c r="B133" s="14">
        <v>38719</v>
      </c>
      <c r="C133" s="37">
        <v>25</v>
      </c>
      <c r="D133" s="15">
        <v>43</v>
      </c>
      <c r="E133" s="15">
        <v>7</v>
      </c>
      <c r="F133" s="15">
        <v>250</v>
      </c>
      <c r="G133" s="10">
        <f aca="true" t="shared" si="36" ref="G133:G171">F133/1000</f>
        <v>0.25</v>
      </c>
      <c r="H133" s="10">
        <v>0.531</v>
      </c>
      <c r="I133" s="10">
        <v>1</v>
      </c>
      <c r="J133" s="29">
        <f t="shared" si="29"/>
        <v>0.518</v>
      </c>
      <c r="K133" s="30">
        <v>0.013</v>
      </c>
      <c r="L133" s="22">
        <f t="shared" si="30"/>
        <v>44.73572652656263</v>
      </c>
      <c r="M133" s="22">
        <f t="shared" si="31"/>
        <v>0.04473572652656263</v>
      </c>
      <c r="N133" s="22">
        <f t="shared" si="34"/>
        <v>1.1183931631640658</v>
      </c>
      <c r="O133" s="25">
        <f t="shared" si="35"/>
        <v>4.473572652656263</v>
      </c>
    </row>
    <row r="134" spans="1:15" ht="15">
      <c r="A134" s="10">
        <v>21</v>
      </c>
      <c r="B134" s="14">
        <v>38719</v>
      </c>
      <c r="C134" s="37">
        <v>25</v>
      </c>
      <c r="D134" s="15">
        <v>43</v>
      </c>
      <c r="E134" s="15">
        <v>4</v>
      </c>
      <c r="F134" s="15">
        <v>250</v>
      </c>
      <c r="G134" s="10">
        <f t="shared" si="36"/>
        <v>0.25</v>
      </c>
      <c r="H134" s="10">
        <v>0.564</v>
      </c>
      <c r="I134" s="10">
        <v>1</v>
      </c>
      <c r="J134" s="29">
        <f t="shared" si="29"/>
        <v>0.5509999999999999</v>
      </c>
      <c r="K134" s="30">
        <v>0.013</v>
      </c>
      <c r="L134" s="22">
        <f t="shared" si="30"/>
        <v>47.5856859384865</v>
      </c>
      <c r="M134" s="22">
        <f t="shared" si="31"/>
        <v>0.0475856859384865</v>
      </c>
      <c r="N134" s="22">
        <f t="shared" si="34"/>
        <v>1.1896421484621624</v>
      </c>
      <c r="O134" s="25">
        <f t="shared" si="35"/>
        <v>4.75856859384865</v>
      </c>
    </row>
    <row r="135" spans="1:15" ht="15">
      <c r="A135" s="10">
        <v>23</v>
      </c>
      <c r="B135" s="14">
        <v>38719</v>
      </c>
      <c r="C135" s="37">
        <v>25</v>
      </c>
      <c r="D135" s="15">
        <v>43</v>
      </c>
      <c r="E135" s="15">
        <v>0</v>
      </c>
      <c r="F135" s="15">
        <v>250</v>
      </c>
      <c r="G135" s="10">
        <f t="shared" si="36"/>
        <v>0.25</v>
      </c>
      <c r="H135" s="10">
        <v>0.606</v>
      </c>
      <c r="I135" s="10">
        <v>1</v>
      </c>
      <c r="J135" s="29">
        <f t="shared" si="29"/>
        <v>0.593</v>
      </c>
      <c r="K135" s="30">
        <v>0.013</v>
      </c>
      <c r="L135" s="22">
        <f t="shared" si="30"/>
        <v>51.21290700820779</v>
      </c>
      <c r="M135" s="22">
        <f t="shared" si="31"/>
        <v>0.0512129070082078</v>
      </c>
      <c r="N135" s="22">
        <f t="shared" si="34"/>
        <v>1.2803226752051948</v>
      </c>
      <c r="O135" s="25">
        <f t="shared" si="35"/>
        <v>5.121290700820779</v>
      </c>
    </row>
    <row r="136" spans="1:15" ht="15">
      <c r="A136" s="10">
        <v>1</v>
      </c>
      <c r="B136" s="9">
        <v>38720</v>
      </c>
      <c r="C136" s="37">
        <v>26</v>
      </c>
      <c r="D136" s="10">
        <v>44</v>
      </c>
      <c r="E136" s="10">
        <v>150</v>
      </c>
      <c r="F136" s="10">
        <v>1000</v>
      </c>
      <c r="G136" s="10">
        <f t="shared" si="36"/>
        <v>1</v>
      </c>
      <c r="H136" s="10">
        <v>0.171</v>
      </c>
      <c r="I136" s="10">
        <v>1</v>
      </c>
      <c r="J136" s="30">
        <f t="shared" si="29"/>
        <v>0.158</v>
      </c>
      <c r="K136" s="30">
        <v>0.013</v>
      </c>
      <c r="L136" s="22">
        <f t="shared" si="30"/>
        <v>13.645260214665822</v>
      </c>
      <c r="M136" s="22">
        <f t="shared" si="31"/>
        <v>0.013645260214665823</v>
      </c>
      <c r="N136" s="22">
        <f t="shared" si="34"/>
        <v>0.34113150536664555</v>
      </c>
      <c r="O136" s="25">
        <f t="shared" si="35"/>
        <v>0.34113150536664555</v>
      </c>
    </row>
    <row r="137" spans="1:15" ht="15">
      <c r="A137" s="10">
        <v>3</v>
      </c>
      <c r="B137" s="9">
        <v>38720</v>
      </c>
      <c r="C137" s="37">
        <v>26</v>
      </c>
      <c r="D137" s="10">
        <v>44</v>
      </c>
      <c r="E137" s="10">
        <v>100</v>
      </c>
      <c r="F137" s="10">
        <v>750</v>
      </c>
      <c r="G137" s="10">
        <f t="shared" si="36"/>
        <v>0.75</v>
      </c>
      <c r="H137" s="10">
        <v>0.4</v>
      </c>
      <c r="I137" s="10">
        <v>1</v>
      </c>
      <c r="J137" s="30">
        <f t="shared" si="29"/>
        <v>0.387</v>
      </c>
      <c r="K137" s="30">
        <v>0.013</v>
      </c>
      <c r="L137" s="22">
        <f t="shared" si="30"/>
        <v>33.42225128528907</v>
      </c>
      <c r="M137" s="22">
        <f t="shared" si="31"/>
        <v>0.03342225128528907</v>
      </c>
      <c r="N137" s="22">
        <f aca="true" t="shared" si="37" ref="N137:N148">M137*5/2*10/1*I137</f>
        <v>0.8355562821322269</v>
      </c>
      <c r="O137" s="25">
        <f aca="true" t="shared" si="38" ref="O137:O148">N137/G137</f>
        <v>1.114075042842969</v>
      </c>
    </row>
    <row r="138" spans="1:15" ht="15">
      <c r="A138" s="10">
        <v>5</v>
      </c>
      <c r="B138" s="9">
        <v>38720</v>
      </c>
      <c r="C138" s="37">
        <v>26</v>
      </c>
      <c r="D138" s="10">
        <v>44</v>
      </c>
      <c r="E138" s="10">
        <v>80</v>
      </c>
      <c r="F138" s="10">
        <v>750</v>
      </c>
      <c r="G138" s="10">
        <f t="shared" si="36"/>
        <v>0.75</v>
      </c>
      <c r="H138" s="10">
        <v>0.423</v>
      </c>
      <c r="I138" s="10">
        <v>1</v>
      </c>
      <c r="J138" s="30">
        <f t="shared" si="29"/>
        <v>0.41</v>
      </c>
      <c r="K138" s="30">
        <v>0.013</v>
      </c>
      <c r="L138" s="22">
        <f t="shared" si="30"/>
        <v>35.40858663299358</v>
      </c>
      <c r="M138" s="22">
        <f t="shared" si="31"/>
        <v>0.03540858663299358</v>
      </c>
      <c r="N138" s="22">
        <f t="shared" si="37"/>
        <v>0.8852146658248394</v>
      </c>
      <c r="O138" s="25">
        <f t="shared" si="38"/>
        <v>1.180286221099786</v>
      </c>
    </row>
    <row r="139" spans="1:15" ht="15">
      <c r="A139" s="10">
        <v>7</v>
      </c>
      <c r="B139" s="9">
        <v>38720</v>
      </c>
      <c r="C139" s="37">
        <v>26</v>
      </c>
      <c r="D139" s="10">
        <v>44</v>
      </c>
      <c r="E139" s="10">
        <v>60</v>
      </c>
      <c r="F139" s="10">
        <v>750</v>
      </c>
      <c r="G139" s="10">
        <f t="shared" si="36"/>
        <v>0.75</v>
      </c>
      <c r="H139" s="10">
        <v>0.43</v>
      </c>
      <c r="I139" s="10">
        <v>1</v>
      </c>
      <c r="J139" s="30">
        <f t="shared" si="29"/>
        <v>0.417</v>
      </c>
      <c r="K139" s="30">
        <v>0.013</v>
      </c>
      <c r="L139" s="22">
        <f t="shared" si="30"/>
        <v>36.01312347794713</v>
      </c>
      <c r="M139" s="22">
        <f t="shared" si="31"/>
        <v>0.036013123477947134</v>
      </c>
      <c r="N139" s="22">
        <f t="shared" si="37"/>
        <v>0.9003280869486784</v>
      </c>
      <c r="O139" s="25">
        <f t="shared" si="38"/>
        <v>1.2004374492649046</v>
      </c>
    </row>
    <row r="140" spans="1:15" ht="15">
      <c r="A140" s="10">
        <v>9</v>
      </c>
      <c r="B140" s="9">
        <v>38720</v>
      </c>
      <c r="C140" s="37">
        <v>26</v>
      </c>
      <c r="D140" s="10">
        <v>44</v>
      </c>
      <c r="E140" s="10">
        <v>50</v>
      </c>
      <c r="F140" s="10">
        <v>500</v>
      </c>
      <c r="G140" s="10">
        <f t="shared" si="36"/>
        <v>0.5</v>
      </c>
      <c r="H140" s="10">
        <v>0.31</v>
      </c>
      <c r="I140" s="10">
        <v>1</v>
      </c>
      <c r="J140" s="30">
        <f t="shared" si="29"/>
        <v>0.297</v>
      </c>
      <c r="K140" s="30">
        <v>0.013</v>
      </c>
      <c r="L140" s="22">
        <f t="shared" si="30"/>
        <v>25.649634707314863</v>
      </c>
      <c r="M140" s="22">
        <f t="shared" si="31"/>
        <v>0.025649634707314864</v>
      </c>
      <c r="N140" s="22">
        <f t="shared" si="37"/>
        <v>0.6412408676828716</v>
      </c>
      <c r="O140" s="25">
        <f t="shared" si="38"/>
        <v>1.2824817353657432</v>
      </c>
    </row>
    <row r="141" spans="1:15" ht="15">
      <c r="A141" s="10">
        <v>11</v>
      </c>
      <c r="B141" s="9">
        <v>38720</v>
      </c>
      <c r="C141" s="37">
        <v>26</v>
      </c>
      <c r="D141" s="10">
        <v>44</v>
      </c>
      <c r="E141" s="10">
        <v>35</v>
      </c>
      <c r="F141" s="10">
        <v>500</v>
      </c>
      <c r="G141" s="10">
        <f t="shared" si="36"/>
        <v>0.5</v>
      </c>
      <c r="H141" s="10">
        <v>0.846</v>
      </c>
      <c r="I141" s="10">
        <v>1</v>
      </c>
      <c r="J141" s="30">
        <f t="shared" si="29"/>
        <v>0.833</v>
      </c>
      <c r="K141" s="30">
        <v>0.013</v>
      </c>
      <c r="L141" s="22">
        <f t="shared" si="30"/>
        <v>71.93988454947234</v>
      </c>
      <c r="M141" s="22">
        <f t="shared" si="31"/>
        <v>0.07193988454947234</v>
      </c>
      <c r="N141" s="22">
        <f t="shared" si="37"/>
        <v>1.7984971137368082</v>
      </c>
      <c r="O141" s="25">
        <f t="shared" si="38"/>
        <v>3.5969942274736164</v>
      </c>
    </row>
    <row r="142" spans="1:15" ht="15">
      <c r="A142" s="10">
        <v>13</v>
      </c>
      <c r="B142" s="9">
        <v>38720</v>
      </c>
      <c r="C142" s="37">
        <v>26</v>
      </c>
      <c r="D142" s="10">
        <v>44</v>
      </c>
      <c r="E142" s="10">
        <v>23</v>
      </c>
      <c r="F142" s="10">
        <v>400</v>
      </c>
      <c r="G142" s="10">
        <f t="shared" si="36"/>
        <v>0.4</v>
      </c>
      <c r="H142" s="10">
        <v>0.506</v>
      </c>
      <c r="I142" s="10">
        <v>2</v>
      </c>
      <c r="J142" s="30">
        <f t="shared" si="29"/>
        <v>0.493</v>
      </c>
      <c r="K142" s="30">
        <v>0.013</v>
      </c>
      <c r="L142" s="22">
        <f t="shared" si="30"/>
        <v>42.57666636601424</v>
      </c>
      <c r="M142" s="22">
        <f t="shared" si="31"/>
        <v>0.04257666636601424</v>
      </c>
      <c r="N142" s="22">
        <f t="shared" si="37"/>
        <v>2.1288333183007118</v>
      </c>
      <c r="O142" s="25">
        <f t="shared" si="38"/>
        <v>5.322083295751779</v>
      </c>
    </row>
    <row r="143" spans="1:15" ht="15">
      <c r="A143" s="10">
        <v>15</v>
      </c>
      <c r="B143" s="9">
        <v>38720</v>
      </c>
      <c r="C143" s="37">
        <v>26</v>
      </c>
      <c r="D143" s="10">
        <v>44</v>
      </c>
      <c r="E143" s="10">
        <v>15</v>
      </c>
      <c r="F143" s="10">
        <v>400</v>
      </c>
      <c r="G143" s="10">
        <f t="shared" si="36"/>
        <v>0.4</v>
      </c>
      <c r="H143" s="10">
        <v>1.045</v>
      </c>
      <c r="I143" s="10">
        <v>2</v>
      </c>
      <c r="J143" s="30">
        <f t="shared" si="29"/>
        <v>1.032</v>
      </c>
      <c r="K143" s="30">
        <v>0.013</v>
      </c>
      <c r="L143" s="22">
        <f t="shared" si="30"/>
        <v>89.12600342743752</v>
      </c>
      <c r="M143" s="22">
        <f t="shared" si="31"/>
        <v>0.08912600342743753</v>
      </c>
      <c r="N143" s="22">
        <f t="shared" si="37"/>
        <v>4.456300171371876</v>
      </c>
      <c r="O143" s="25">
        <f t="shared" si="38"/>
        <v>11.14075042842969</v>
      </c>
    </row>
    <row r="144" spans="1:15" ht="15">
      <c r="A144" s="10">
        <v>17</v>
      </c>
      <c r="B144" s="9">
        <v>38720</v>
      </c>
      <c r="C144" s="37">
        <v>26</v>
      </c>
      <c r="D144" s="10">
        <v>44</v>
      </c>
      <c r="E144" s="10">
        <v>9</v>
      </c>
      <c r="F144" s="10">
        <v>300</v>
      </c>
      <c r="G144" s="10">
        <f t="shared" si="36"/>
        <v>0.3</v>
      </c>
      <c r="H144" s="10">
        <v>0.898</v>
      </c>
      <c r="I144" s="10">
        <v>2</v>
      </c>
      <c r="J144" s="30">
        <f t="shared" si="29"/>
        <v>0.885</v>
      </c>
      <c r="K144" s="30">
        <v>0.013</v>
      </c>
      <c r="L144" s="22">
        <f t="shared" si="30"/>
        <v>76.43072968341299</v>
      </c>
      <c r="M144" s="22">
        <f t="shared" si="31"/>
        <v>0.076430729683413</v>
      </c>
      <c r="N144" s="22">
        <f t="shared" si="37"/>
        <v>3.8215364841706503</v>
      </c>
      <c r="O144" s="25">
        <f t="shared" si="38"/>
        <v>12.738454947235502</v>
      </c>
    </row>
    <row r="145" spans="1:15" ht="15">
      <c r="A145" s="10">
        <v>19</v>
      </c>
      <c r="B145" s="9">
        <v>38720</v>
      </c>
      <c r="C145" s="37">
        <v>26</v>
      </c>
      <c r="D145" s="10">
        <v>44</v>
      </c>
      <c r="E145" s="10">
        <v>7</v>
      </c>
      <c r="F145" s="10">
        <v>300</v>
      </c>
      <c r="G145" s="10">
        <f t="shared" si="36"/>
        <v>0.3</v>
      </c>
      <c r="H145" s="10">
        <v>0.93</v>
      </c>
      <c r="I145" s="10">
        <v>2</v>
      </c>
      <c r="J145" s="30">
        <f t="shared" si="29"/>
        <v>0.917</v>
      </c>
      <c r="K145" s="30">
        <v>0.013</v>
      </c>
      <c r="L145" s="22">
        <f t="shared" si="30"/>
        <v>79.19432668891493</v>
      </c>
      <c r="M145" s="22">
        <f t="shared" si="31"/>
        <v>0.07919432668891493</v>
      </c>
      <c r="N145" s="22">
        <f t="shared" si="37"/>
        <v>3.9597163344457464</v>
      </c>
      <c r="O145" s="25">
        <f t="shared" si="38"/>
        <v>13.199054448152488</v>
      </c>
    </row>
    <row r="146" spans="1:15" ht="15">
      <c r="A146" s="10">
        <v>21</v>
      </c>
      <c r="B146" s="9">
        <v>38720</v>
      </c>
      <c r="C146" s="37">
        <v>26</v>
      </c>
      <c r="D146" s="10">
        <v>44</v>
      </c>
      <c r="E146" s="10">
        <v>3</v>
      </c>
      <c r="F146" s="10">
        <v>300</v>
      </c>
      <c r="G146" s="10">
        <f t="shared" si="36"/>
        <v>0.3</v>
      </c>
      <c r="H146" s="10">
        <v>0.951</v>
      </c>
      <c r="I146" s="10">
        <v>2</v>
      </c>
      <c r="J146" s="30">
        <f t="shared" si="29"/>
        <v>0.938</v>
      </c>
      <c r="K146" s="30">
        <v>0.013</v>
      </c>
      <c r="L146" s="22">
        <f t="shared" si="30"/>
        <v>81.00793722377557</v>
      </c>
      <c r="M146" s="22">
        <f t="shared" si="31"/>
        <v>0.08100793722377557</v>
      </c>
      <c r="N146" s="22">
        <f t="shared" si="37"/>
        <v>4.050396861188778</v>
      </c>
      <c r="O146" s="25">
        <f t="shared" si="38"/>
        <v>13.501322870629261</v>
      </c>
    </row>
    <row r="147" spans="1:15" ht="15">
      <c r="A147" s="10">
        <v>23</v>
      </c>
      <c r="B147" s="9">
        <v>38720</v>
      </c>
      <c r="C147" s="37">
        <v>26</v>
      </c>
      <c r="D147" s="10">
        <v>44</v>
      </c>
      <c r="E147" s="10">
        <v>0</v>
      </c>
      <c r="F147" s="10">
        <v>250</v>
      </c>
      <c r="G147" s="10">
        <f t="shared" si="36"/>
        <v>0.25</v>
      </c>
      <c r="H147" s="10">
        <v>0.728</v>
      </c>
      <c r="I147" s="10">
        <v>2</v>
      </c>
      <c r="J147" s="30">
        <f t="shared" si="29"/>
        <v>0.715</v>
      </c>
      <c r="K147" s="30">
        <v>0.013</v>
      </c>
      <c r="L147" s="22">
        <f t="shared" si="30"/>
        <v>61.74912059168393</v>
      </c>
      <c r="M147" s="22">
        <f t="shared" si="31"/>
        <v>0.061749120591683936</v>
      </c>
      <c r="N147" s="22">
        <f t="shared" si="37"/>
        <v>3.087456029584197</v>
      </c>
      <c r="O147" s="25">
        <f t="shared" si="38"/>
        <v>12.349824118336787</v>
      </c>
    </row>
    <row r="148" spans="1:15" ht="15">
      <c r="A148" s="10">
        <v>1</v>
      </c>
      <c r="B148" s="9">
        <v>38720</v>
      </c>
      <c r="C148" s="37">
        <v>29</v>
      </c>
      <c r="D148" s="10">
        <v>47</v>
      </c>
      <c r="E148" s="10">
        <v>150</v>
      </c>
      <c r="F148" s="10">
        <v>500</v>
      </c>
      <c r="G148" s="10">
        <f t="shared" si="36"/>
        <v>0.5</v>
      </c>
      <c r="H148" s="10">
        <v>0.211</v>
      </c>
      <c r="I148" s="10">
        <v>1</v>
      </c>
      <c r="J148" s="30">
        <f t="shared" si="29"/>
        <v>0.19799999999999998</v>
      </c>
      <c r="K148" s="30">
        <v>0.013</v>
      </c>
      <c r="L148" s="22">
        <f t="shared" si="30"/>
        <v>17.09975647154324</v>
      </c>
      <c r="M148" s="22">
        <f t="shared" si="31"/>
        <v>0.017099756471543243</v>
      </c>
      <c r="N148" s="22">
        <f t="shared" si="37"/>
        <v>0.4274939117885811</v>
      </c>
      <c r="O148" s="25">
        <f t="shared" si="38"/>
        <v>0.8549878235771622</v>
      </c>
    </row>
    <row r="149" spans="1:15" ht="15">
      <c r="A149" s="10">
        <v>3</v>
      </c>
      <c r="B149" s="9">
        <v>38720</v>
      </c>
      <c r="C149" s="37">
        <v>29</v>
      </c>
      <c r="D149" s="10">
        <v>47</v>
      </c>
      <c r="E149" s="10">
        <v>125</v>
      </c>
      <c r="F149" s="10">
        <v>500</v>
      </c>
      <c r="G149" s="10">
        <f t="shared" si="36"/>
        <v>0.5</v>
      </c>
      <c r="H149" s="10">
        <v>0.238</v>
      </c>
      <c r="I149" s="10">
        <v>1</v>
      </c>
      <c r="J149" s="30">
        <f t="shared" si="29"/>
        <v>0.22499999999999998</v>
      </c>
      <c r="K149" s="30">
        <v>0.013</v>
      </c>
      <c r="L149" s="22">
        <f t="shared" si="30"/>
        <v>19.4315414449355</v>
      </c>
      <c r="M149" s="22">
        <f t="shared" si="31"/>
        <v>0.0194315414449355</v>
      </c>
      <c r="N149" s="22">
        <f aca="true" t="shared" si="39" ref="N149:N158">M149*5/2*10/1*I149</f>
        <v>0.48578853612338757</v>
      </c>
      <c r="O149" s="25">
        <f aca="true" t="shared" si="40" ref="O149:O158">N149/G149</f>
        <v>0.9715770722467751</v>
      </c>
    </row>
    <row r="150" spans="1:15" ht="15">
      <c r="A150" s="10">
        <v>5</v>
      </c>
      <c r="B150" s="9">
        <v>38720</v>
      </c>
      <c r="C150" s="37">
        <v>29</v>
      </c>
      <c r="D150" s="10">
        <v>47</v>
      </c>
      <c r="E150" s="10">
        <v>100</v>
      </c>
      <c r="F150" s="10">
        <v>500</v>
      </c>
      <c r="G150" s="10">
        <f t="shared" si="36"/>
        <v>0.5</v>
      </c>
      <c r="H150" s="10">
        <v>0.182</v>
      </c>
      <c r="I150" s="10">
        <v>1</v>
      </c>
      <c r="J150" s="30">
        <f t="shared" si="29"/>
        <v>0.16899999999999998</v>
      </c>
      <c r="K150" s="30">
        <v>0.013</v>
      </c>
      <c r="L150" s="22">
        <f t="shared" si="30"/>
        <v>14.59524668530711</v>
      </c>
      <c r="M150" s="22">
        <f t="shared" si="31"/>
        <v>0.01459524668530711</v>
      </c>
      <c r="N150" s="22">
        <f t="shared" si="39"/>
        <v>0.3648811671326778</v>
      </c>
      <c r="O150" s="25">
        <f t="shared" si="40"/>
        <v>0.7297623342653556</v>
      </c>
    </row>
    <row r="151" spans="1:15" ht="15">
      <c r="A151" s="10">
        <v>7</v>
      </c>
      <c r="B151" s="9">
        <v>38720</v>
      </c>
      <c r="C151" s="37">
        <v>29</v>
      </c>
      <c r="D151" s="10">
        <v>47</v>
      </c>
      <c r="E151" s="10">
        <v>80</v>
      </c>
      <c r="F151" s="10">
        <v>500</v>
      </c>
      <c r="G151" s="10">
        <f t="shared" si="36"/>
        <v>0.5</v>
      </c>
      <c r="H151" s="10">
        <v>0.127</v>
      </c>
      <c r="I151" s="10">
        <v>1</v>
      </c>
      <c r="J151" s="30">
        <f t="shared" si="29"/>
        <v>0.114</v>
      </c>
      <c r="K151" s="30">
        <v>0.013</v>
      </c>
      <c r="L151" s="22">
        <f t="shared" si="30"/>
        <v>9.845314332100656</v>
      </c>
      <c r="M151" s="22">
        <f t="shared" si="31"/>
        <v>0.009845314332100657</v>
      </c>
      <c r="N151" s="22">
        <f t="shared" si="39"/>
        <v>0.24613285830251644</v>
      </c>
      <c r="O151" s="25">
        <f t="shared" si="40"/>
        <v>0.4922657166050329</v>
      </c>
    </row>
    <row r="152" spans="1:15" ht="15">
      <c r="A152" s="10">
        <v>9</v>
      </c>
      <c r="B152" s="9">
        <v>38720</v>
      </c>
      <c r="C152" s="37">
        <v>29</v>
      </c>
      <c r="D152" s="10">
        <v>47</v>
      </c>
      <c r="E152" s="10">
        <v>60</v>
      </c>
      <c r="F152" s="10">
        <v>500</v>
      </c>
      <c r="G152" s="10">
        <f t="shared" si="36"/>
        <v>0.5</v>
      </c>
      <c r="H152" s="10">
        <v>0.223</v>
      </c>
      <c r="I152" s="10">
        <v>1</v>
      </c>
      <c r="J152" s="30">
        <f t="shared" si="29"/>
        <v>0.21</v>
      </c>
      <c r="K152" s="30">
        <v>0.013</v>
      </c>
      <c r="L152" s="22">
        <f t="shared" si="30"/>
        <v>18.13610534860647</v>
      </c>
      <c r="M152" s="22">
        <f t="shared" si="31"/>
        <v>0.01813610534860647</v>
      </c>
      <c r="N152" s="22">
        <f t="shared" si="39"/>
        <v>0.4534026337151617</v>
      </c>
      <c r="O152" s="25">
        <f t="shared" si="40"/>
        <v>0.9068052674303234</v>
      </c>
    </row>
    <row r="153" spans="1:15" ht="15">
      <c r="A153" s="10">
        <v>11</v>
      </c>
      <c r="B153" s="9">
        <v>38720</v>
      </c>
      <c r="C153" s="37">
        <v>29</v>
      </c>
      <c r="D153" s="10">
        <v>47</v>
      </c>
      <c r="E153" s="10">
        <v>50</v>
      </c>
      <c r="F153" s="10">
        <v>500</v>
      </c>
      <c r="G153" s="10">
        <f t="shared" si="36"/>
        <v>0.5</v>
      </c>
      <c r="H153" s="10">
        <v>0.288</v>
      </c>
      <c r="I153" s="10">
        <v>1</v>
      </c>
      <c r="J153" s="30">
        <f t="shared" si="29"/>
        <v>0.27499999999999997</v>
      </c>
      <c r="K153" s="30">
        <v>0.013</v>
      </c>
      <c r="L153" s="22">
        <f t="shared" si="30"/>
        <v>23.74966176603228</v>
      </c>
      <c r="M153" s="22">
        <f t="shared" si="31"/>
        <v>0.02374966176603228</v>
      </c>
      <c r="N153" s="22">
        <f t="shared" si="39"/>
        <v>0.593741544150807</v>
      </c>
      <c r="O153" s="25">
        <f t="shared" si="40"/>
        <v>1.187483088301614</v>
      </c>
    </row>
    <row r="154" spans="1:15" ht="15">
      <c r="A154" s="10">
        <v>13</v>
      </c>
      <c r="B154" s="9">
        <v>38720</v>
      </c>
      <c r="C154" s="37">
        <v>29</v>
      </c>
      <c r="D154" s="10">
        <v>47</v>
      </c>
      <c r="E154" s="10">
        <v>33</v>
      </c>
      <c r="F154" s="10">
        <v>250</v>
      </c>
      <c r="G154" s="10">
        <f t="shared" si="36"/>
        <v>0.25</v>
      </c>
      <c r="H154" s="10">
        <v>0.195</v>
      </c>
      <c r="I154" s="10">
        <v>1</v>
      </c>
      <c r="J154" s="30">
        <f t="shared" si="29"/>
        <v>0.182</v>
      </c>
      <c r="K154" s="30">
        <v>0.013</v>
      </c>
      <c r="L154" s="22">
        <f t="shared" si="30"/>
        <v>15.717957968792275</v>
      </c>
      <c r="M154" s="22">
        <f t="shared" si="31"/>
        <v>0.015717957968792277</v>
      </c>
      <c r="N154" s="22">
        <f t="shared" si="39"/>
        <v>0.3929489492198069</v>
      </c>
      <c r="O154" s="25">
        <f t="shared" si="40"/>
        <v>1.5717957968792275</v>
      </c>
    </row>
    <row r="155" spans="1:15" ht="15">
      <c r="A155" s="10">
        <v>15</v>
      </c>
      <c r="B155" s="9">
        <v>38720</v>
      </c>
      <c r="C155" s="37">
        <v>29</v>
      </c>
      <c r="D155" s="10">
        <v>47</v>
      </c>
      <c r="E155" s="10">
        <v>21</v>
      </c>
      <c r="F155" s="10">
        <v>250</v>
      </c>
      <c r="G155" s="10">
        <f t="shared" si="36"/>
        <v>0.25</v>
      </c>
      <c r="H155" s="10">
        <v>0.493</v>
      </c>
      <c r="I155" s="10">
        <v>1</v>
      </c>
      <c r="J155" s="30">
        <f t="shared" si="29"/>
        <v>0.48</v>
      </c>
      <c r="K155" s="30">
        <v>0.013</v>
      </c>
      <c r="L155" s="22">
        <f t="shared" si="30"/>
        <v>41.45395508252908</v>
      </c>
      <c r="M155" s="22">
        <f t="shared" si="31"/>
        <v>0.04145395508252908</v>
      </c>
      <c r="N155" s="22">
        <f t="shared" si="39"/>
        <v>1.036348877063227</v>
      </c>
      <c r="O155" s="25">
        <f t="shared" si="40"/>
        <v>4.145395508252908</v>
      </c>
    </row>
    <row r="156" spans="1:15" ht="15">
      <c r="A156" s="10">
        <v>17</v>
      </c>
      <c r="B156" s="9">
        <v>38720</v>
      </c>
      <c r="C156" s="37">
        <v>29</v>
      </c>
      <c r="D156" s="10">
        <v>47</v>
      </c>
      <c r="E156" s="10">
        <v>14</v>
      </c>
      <c r="F156" s="10">
        <v>250</v>
      </c>
      <c r="G156" s="10">
        <f t="shared" si="36"/>
        <v>0.25</v>
      </c>
      <c r="H156" s="10">
        <v>0.513</v>
      </c>
      <c r="I156" s="10">
        <v>1</v>
      </c>
      <c r="J156" s="30">
        <f t="shared" si="29"/>
        <v>0.5</v>
      </c>
      <c r="K156" s="30">
        <v>0.013</v>
      </c>
      <c r="L156" s="22">
        <f t="shared" si="30"/>
        <v>43.18120321096779</v>
      </c>
      <c r="M156" s="22">
        <f t="shared" si="31"/>
        <v>0.043181203210967786</v>
      </c>
      <c r="N156" s="22">
        <f t="shared" si="39"/>
        <v>1.0795300802741947</v>
      </c>
      <c r="O156" s="25">
        <f t="shared" si="40"/>
        <v>4.318120321096779</v>
      </c>
    </row>
    <row r="157" spans="1:15" ht="15">
      <c r="A157" s="10">
        <v>19</v>
      </c>
      <c r="B157" s="9">
        <v>38720</v>
      </c>
      <c r="C157" s="37">
        <v>29</v>
      </c>
      <c r="D157" s="10">
        <v>47</v>
      </c>
      <c r="E157" s="10">
        <v>10</v>
      </c>
      <c r="F157" s="10">
        <v>250</v>
      </c>
      <c r="G157" s="10">
        <f t="shared" si="36"/>
        <v>0.25</v>
      </c>
      <c r="H157" s="10">
        <v>0.548</v>
      </c>
      <c r="I157" s="10">
        <v>1</v>
      </c>
      <c r="J157" s="30">
        <f t="shared" si="29"/>
        <v>0.535</v>
      </c>
      <c r="K157" s="30">
        <v>0.013</v>
      </c>
      <c r="L157" s="22">
        <f t="shared" si="30"/>
        <v>46.20388743573554</v>
      </c>
      <c r="M157" s="22">
        <f t="shared" si="31"/>
        <v>0.04620388743573554</v>
      </c>
      <c r="N157" s="22">
        <f t="shared" si="39"/>
        <v>1.1550971858933883</v>
      </c>
      <c r="O157" s="25">
        <f t="shared" si="40"/>
        <v>4.620388743573553</v>
      </c>
    </row>
    <row r="158" spans="1:15" ht="15">
      <c r="A158" s="10">
        <v>21</v>
      </c>
      <c r="B158" s="9">
        <v>38720</v>
      </c>
      <c r="C158" s="37">
        <v>29</v>
      </c>
      <c r="D158" s="10">
        <v>47</v>
      </c>
      <c r="E158" s="10">
        <v>5</v>
      </c>
      <c r="F158" s="10">
        <v>250</v>
      </c>
      <c r="G158" s="10">
        <f t="shared" si="36"/>
        <v>0.25</v>
      </c>
      <c r="H158" s="10">
        <v>0.594</v>
      </c>
      <c r="I158" s="10">
        <v>1</v>
      </c>
      <c r="J158" s="30">
        <f t="shared" si="29"/>
        <v>0.581</v>
      </c>
      <c r="K158" s="30">
        <v>0.013</v>
      </c>
      <c r="L158" s="22">
        <f t="shared" si="30"/>
        <v>50.17655813114457</v>
      </c>
      <c r="M158" s="22">
        <f t="shared" si="31"/>
        <v>0.05017655813114457</v>
      </c>
      <c r="N158" s="22">
        <f t="shared" si="39"/>
        <v>1.2544139532786143</v>
      </c>
      <c r="O158" s="25">
        <f t="shared" si="40"/>
        <v>5.017655813114457</v>
      </c>
    </row>
    <row r="159" spans="1:15" ht="15">
      <c r="A159" s="10">
        <v>23</v>
      </c>
      <c r="B159" s="9">
        <v>38720</v>
      </c>
      <c r="C159" s="37">
        <v>29</v>
      </c>
      <c r="D159" s="10">
        <v>47</v>
      </c>
      <c r="E159" s="10">
        <v>0</v>
      </c>
      <c r="F159" s="10">
        <v>250</v>
      </c>
      <c r="G159" s="10">
        <f t="shared" si="36"/>
        <v>0.25</v>
      </c>
      <c r="H159" s="10">
        <v>0.608</v>
      </c>
      <c r="I159" s="10">
        <v>1</v>
      </c>
      <c r="J159" s="30">
        <f t="shared" si="29"/>
        <v>0.595</v>
      </c>
      <c r="K159" s="30">
        <v>0.013</v>
      </c>
      <c r="L159" s="22">
        <f t="shared" si="30"/>
        <v>51.38563182105167</v>
      </c>
      <c r="M159" s="22">
        <f t="shared" si="31"/>
        <v>0.051385631821051665</v>
      </c>
      <c r="N159" s="22">
        <f aca="true" t="shared" si="41" ref="N159:N171">M159*5/2*10/1*I159</f>
        <v>1.2846407955262917</v>
      </c>
      <c r="O159" s="25">
        <f aca="true" t="shared" si="42" ref="O159:O171">N159/G159</f>
        <v>5.138563182105167</v>
      </c>
    </row>
    <row r="160" spans="1:15" ht="15">
      <c r="A160" s="15">
        <v>1</v>
      </c>
      <c r="B160" s="14">
        <v>38720</v>
      </c>
      <c r="C160" s="37">
        <v>30</v>
      </c>
      <c r="D160" s="15">
        <v>55</v>
      </c>
      <c r="E160" s="15">
        <v>150</v>
      </c>
      <c r="F160" s="15">
        <v>800</v>
      </c>
      <c r="G160" s="15">
        <f t="shared" si="36"/>
        <v>0.8</v>
      </c>
      <c r="H160" s="15">
        <v>0.165</v>
      </c>
      <c r="I160" s="10">
        <v>1</v>
      </c>
      <c r="J160" s="31">
        <f t="shared" si="29"/>
        <v>0.152</v>
      </c>
      <c r="K160" s="30">
        <v>0.013</v>
      </c>
      <c r="L160" s="25">
        <f t="shared" si="30"/>
        <v>13.127085776134207</v>
      </c>
      <c r="M160" s="25">
        <f t="shared" si="31"/>
        <v>0.013127085776134207</v>
      </c>
      <c r="N160" s="22">
        <f t="shared" si="41"/>
        <v>0.32817714440335516</v>
      </c>
      <c r="O160" s="25">
        <f t="shared" si="42"/>
        <v>0.4102214305041939</v>
      </c>
    </row>
    <row r="161" spans="1:15" ht="15">
      <c r="A161" s="15">
        <v>3</v>
      </c>
      <c r="B161" s="14">
        <v>38720</v>
      </c>
      <c r="C161" s="37">
        <v>30</v>
      </c>
      <c r="D161" s="15">
        <v>55</v>
      </c>
      <c r="E161" s="15">
        <v>100</v>
      </c>
      <c r="F161" s="15">
        <v>500</v>
      </c>
      <c r="G161" s="15">
        <f t="shared" si="36"/>
        <v>0.5</v>
      </c>
      <c r="H161" s="15">
        <v>0.22</v>
      </c>
      <c r="I161" s="10">
        <v>1</v>
      </c>
      <c r="J161" s="31">
        <f t="shared" si="29"/>
        <v>0.207</v>
      </c>
      <c r="K161" s="30">
        <v>0.013</v>
      </c>
      <c r="L161" s="25">
        <f t="shared" si="30"/>
        <v>17.877018129340662</v>
      </c>
      <c r="M161" s="25">
        <f t="shared" si="31"/>
        <v>0.01787701812934066</v>
      </c>
      <c r="N161" s="22">
        <f t="shared" si="41"/>
        <v>0.4469254532335165</v>
      </c>
      <c r="O161" s="25">
        <f t="shared" si="42"/>
        <v>0.893850906467033</v>
      </c>
    </row>
    <row r="162" spans="1:15" ht="15">
      <c r="A162" s="15">
        <v>5</v>
      </c>
      <c r="B162" s="14">
        <v>38720</v>
      </c>
      <c r="C162" s="37">
        <v>30</v>
      </c>
      <c r="D162" s="15">
        <v>55</v>
      </c>
      <c r="E162" s="15">
        <v>80</v>
      </c>
      <c r="F162" s="15">
        <v>400</v>
      </c>
      <c r="G162" s="15">
        <f t="shared" si="36"/>
        <v>0.4</v>
      </c>
      <c r="H162" s="15">
        <v>0.254</v>
      </c>
      <c r="I162" s="10">
        <v>1</v>
      </c>
      <c r="J162" s="31">
        <f t="shared" si="29"/>
        <v>0.241</v>
      </c>
      <c r="K162" s="30">
        <v>0.013</v>
      </c>
      <c r="L162" s="25">
        <f t="shared" si="30"/>
        <v>20.813339947686472</v>
      </c>
      <c r="M162" s="25">
        <f t="shared" si="31"/>
        <v>0.020813339947686475</v>
      </c>
      <c r="N162" s="22">
        <f t="shared" si="41"/>
        <v>0.5203334986921618</v>
      </c>
      <c r="O162" s="25">
        <f t="shared" si="42"/>
        <v>1.3008337467304045</v>
      </c>
    </row>
    <row r="163" spans="1:15" ht="15">
      <c r="A163" s="15">
        <v>7</v>
      </c>
      <c r="B163" s="14">
        <v>38720</v>
      </c>
      <c r="C163" s="37">
        <v>30</v>
      </c>
      <c r="D163" s="15">
        <v>55</v>
      </c>
      <c r="E163" s="15">
        <v>60</v>
      </c>
      <c r="F163" s="15">
        <v>350</v>
      </c>
      <c r="G163" s="15">
        <f t="shared" si="36"/>
        <v>0.35</v>
      </c>
      <c r="H163" s="15">
        <v>0.371</v>
      </c>
      <c r="I163" s="10">
        <v>1</v>
      </c>
      <c r="J163" s="31">
        <f t="shared" si="29"/>
        <v>0.358</v>
      </c>
      <c r="K163" s="30">
        <v>0.013</v>
      </c>
      <c r="L163" s="25">
        <f t="shared" si="30"/>
        <v>30.917741499052934</v>
      </c>
      <c r="M163" s="25">
        <f t="shared" si="31"/>
        <v>0.030917741499052933</v>
      </c>
      <c r="N163" s="22">
        <f t="shared" si="41"/>
        <v>0.7729435374763233</v>
      </c>
      <c r="O163" s="25">
        <f t="shared" si="42"/>
        <v>2.2084101070752093</v>
      </c>
    </row>
    <row r="164" spans="1:15" ht="15">
      <c r="A164" s="15">
        <v>9</v>
      </c>
      <c r="B164" s="14">
        <v>38720</v>
      </c>
      <c r="C164" s="37">
        <v>30</v>
      </c>
      <c r="D164" s="15">
        <v>55</v>
      </c>
      <c r="E164" s="15">
        <v>50</v>
      </c>
      <c r="F164" s="15">
        <v>380</v>
      </c>
      <c r="G164" s="15">
        <f t="shared" si="36"/>
        <v>0.38</v>
      </c>
      <c r="H164" s="15">
        <v>0.535</v>
      </c>
      <c r="I164" s="10">
        <v>1</v>
      </c>
      <c r="J164" s="31">
        <f t="shared" si="29"/>
        <v>0.522</v>
      </c>
      <c r="K164" s="30">
        <v>0.013</v>
      </c>
      <c r="L164" s="25">
        <f t="shared" si="30"/>
        <v>45.08117615225037</v>
      </c>
      <c r="M164" s="25">
        <f t="shared" si="31"/>
        <v>0.04508117615225037</v>
      </c>
      <c r="N164" s="22">
        <f t="shared" si="41"/>
        <v>1.1270294038062594</v>
      </c>
      <c r="O164" s="25">
        <f t="shared" si="42"/>
        <v>2.965866852121735</v>
      </c>
    </row>
    <row r="165" spans="1:15" ht="15">
      <c r="A165" s="15">
        <v>11</v>
      </c>
      <c r="B165" s="14">
        <v>38720</v>
      </c>
      <c r="C165" s="37">
        <v>30</v>
      </c>
      <c r="D165" s="15">
        <v>55</v>
      </c>
      <c r="E165" s="15">
        <v>41</v>
      </c>
      <c r="F165" s="15">
        <v>300</v>
      </c>
      <c r="G165" s="15">
        <f t="shared" si="36"/>
        <v>0.3</v>
      </c>
      <c r="H165" s="15">
        <v>0.38</v>
      </c>
      <c r="I165" s="10">
        <v>1</v>
      </c>
      <c r="J165" s="31">
        <f t="shared" si="29"/>
        <v>0.367</v>
      </c>
      <c r="K165" s="30">
        <v>0.013</v>
      </c>
      <c r="L165" s="25">
        <f t="shared" si="30"/>
        <v>31.695003156850355</v>
      </c>
      <c r="M165" s="25">
        <f t="shared" si="31"/>
        <v>0.03169500315685036</v>
      </c>
      <c r="N165" s="22">
        <f t="shared" si="41"/>
        <v>0.792375078921259</v>
      </c>
      <c r="O165" s="25">
        <f t="shared" si="42"/>
        <v>2.6412502630708636</v>
      </c>
    </row>
    <row r="166" spans="1:15" ht="15">
      <c r="A166" s="15">
        <v>13</v>
      </c>
      <c r="B166" s="14">
        <v>38720</v>
      </c>
      <c r="C166" s="37">
        <v>30</v>
      </c>
      <c r="D166" s="15">
        <v>55</v>
      </c>
      <c r="E166" s="15">
        <v>27</v>
      </c>
      <c r="F166" s="15">
        <v>250</v>
      </c>
      <c r="G166" s="15">
        <f t="shared" si="36"/>
        <v>0.25</v>
      </c>
      <c r="H166" s="15">
        <v>0.38</v>
      </c>
      <c r="I166" s="10">
        <v>1</v>
      </c>
      <c r="J166" s="31">
        <f t="shared" si="29"/>
        <v>0.367</v>
      </c>
      <c r="K166" s="30">
        <v>0.013</v>
      </c>
      <c r="L166" s="25">
        <f t="shared" si="30"/>
        <v>31.695003156850355</v>
      </c>
      <c r="M166" s="25">
        <f t="shared" si="31"/>
        <v>0.03169500315685036</v>
      </c>
      <c r="N166" s="22">
        <f t="shared" si="41"/>
        <v>0.792375078921259</v>
      </c>
      <c r="O166" s="25">
        <f t="shared" si="42"/>
        <v>3.169500315685036</v>
      </c>
    </row>
    <row r="167" spans="1:15" ht="15">
      <c r="A167" s="15">
        <v>15</v>
      </c>
      <c r="B167" s="14">
        <v>38720</v>
      </c>
      <c r="C167" s="37">
        <v>30</v>
      </c>
      <c r="D167" s="15">
        <v>55</v>
      </c>
      <c r="E167" s="15">
        <v>17</v>
      </c>
      <c r="F167" s="15">
        <v>250</v>
      </c>
      <c r="G167" s="15">
        <f t="shared" si="36"/>
        <v>0.25</v>
      </c>
      <c r="H167" s="15">
        <v>0.382</v>
      </c>
      <c r="I167" s="10">
        <v>1</v>
      </c>
      <c r="J167" s="31">
        <f t="shared" si="29"/>
        <v>0.369</v>
      </c>
      <c r="K167" s="30">
        <v>0.013</v>
      </c>
      <c r="L167" s="25">
        <f t="shared" si="30"/>
        <v>31.867727969694226</v>
      </c>
      <c r="M167" s="25">
        <f t="shared" si="31"/>
        <v>0.031867727969694226</v>
      </c>
      <c r="N167" s="22">
        <f t="shared" si="41"/>
        <v>0.7966931992423556</v>
      </c>
      <c r="O167" s="25">
        <f t="shared" si="42"/>
        <v>3.1867727969694224</v>
      </c>
    </row>
    <row r="168" spans="1:15" ht="15">
      <c r="A168" s="15">
        <v>17</v>
      </c>
      <c r="B168" s="14">
        <v>38720</v>
      </c>
      <c r="C168" s="37">
        <v>30</v>
      </c>
      <c r="D168" s="15">
        <v>55</v>
      </c>
      <c r="E168" s="15">
        <v>11</v>
      </c>
      <c r="F168" s="15">
        <v>250</v>
      </c>
      <c r="G168" s="15">
        <f t="shared" si="36"/>
        <v>0.25</v>
      </c>
      <c r="H168" s="15">
        <v>0.397</v>
      </c>
      <c r="I168" s="10">
        <v>1</v>
      </c>
      <c r="J168" s="31">
        <f t="shared" si="29"/>
        <v>0.384</v>
      </c>
      <c r="K168" s="30">
        <v>0.013</v>
      </c>
      <c r="L168" s="25">
        <f t="shared" si="30"/>
        <v>33.16316406602326</v>
      </c>
      <c r="M168" s="25">
        <f t="shared" si="31"/>
        <v>0.033163164066023265</v>
      </c>
      <c r="N168" s="22">
        <f t="shared" si="41"/>
        <v>0.8290791016505816</v>
      </c>
      <c r="O168" s="25">
        <f t="shared" si="42"/>
        <v>3.3163164066023265</v>
      </c>
    </row>
    <row r="169" spans="1:15" ht="15">
      <c r="A169" s="15">
        <v>19</v>
      </c>
      <c r="B169" s="14">
        <v>38720</v>
      </c>
      <c r="C169" s="37">
        <v>30</v>
      </c>
      <c r="D169" s="15">
        <v>55</v>
      </c>
      <c r="E169" s="15">
        <v>8</v>
      </c>
      <c r="F169" s="15">
        <v>250</v>
      </c>
      <c r="G169" s="15">
        <f t="shared" si="36"/>
        <v>0.25</v>
      </c>
      <c r="H169" s="15">
        <v>0.398</v>
      </c>
      <c r="I169" s="10">
        <v>1</v>
      </c>
      <c r="J169" s="31">
        <f t="shared" si="29"/>
        <v>0.385</v>
      </c>
      <c r="K169" s="30">
        <v>0.013</v>
      </c>
      <c r="L169" s="25">
        <f t="shared" si="30"/>
        <v>33.2495264724452</v>
      </c>
      <c r="M169" s="25">
        <f t="shared" si="31"/>
        <v>0.033249526472445196</v>
      </c>
      <c r="N169" s="22">
        <f t="shared" si="41"/>
        <v>0.8312381618111299</v>
      </c>
      <c r="O169" s="25">
        <f t="shared" si="42"/>
        <v>3.3249526472445194</v>
      </c>
    </row>
    <row r="170" spans="1:15" ht="15">
      <c r="A170" s="15">
        <v>21</v>
      </c>
      <c r="B170" s="14">
        <v>38720</v>
      </c>
      <c r="C170" s="37">
        <v>30</v>
      </c>
      <c r="D170" s="15">
        <v>55</v>
      </c>
      <c r="E170" s="15">
        <v>4</v>
      </c>
      <c r="F170" s="15">
        <v>250</v>
      </c>
      <c r="G170" s="15">
        <f t="shared" si="36"/>
        <v>0.25</v>
      </c>
      <c r="H170" s="15">
        <v>0.383</v>
      </c>
      <c r="I170" s="10">
        <v>1</v>
      </c>
      <c r="J170" s="31">
        <f t="shared" si="29"/>
        <v>0.37</v>
      </c>
      <c r="K170" s="30">
        <v>0.013</v>
      </c>
      <c r="L170" s="25">
        <f t="shared" si="30"/>
        <v>31.954090376116163</v>
      </c>
      <c r="M170" s="25">
        <f t="shared" si="31"/>
        <v>0.031954090376116163</v>
      </c>
      <c r="N170" s="22">
        <f t="shared" si="41"/>
        <v>0.798852259402904</v>
      </c>
      <c r="O170" s="25">
        <f t="shared" si="42"/>
        <v>3.195409037611616</v>
      </c>
    </row>
    <row r="171" spans="1:15" ht="15">
      <c r="A171" s="15">
        <v>23</v>
      </c>
      <c r="B171" s="14">
        <v>38720</v>
      </c>
      <c r="C171" s="37">
        <v>30</v>
      </c>
      <c r="D171" s="15">
        <v>55</v>
      </c>
      <c r="E171" s="15">
        <v>0</v>
      </c>
      <c r="F171" s="15">
        <v>250</v>
      </c>
      <c r="G171" s="15">
        <f t="shared" si="36"/>
        <v>0.25</v>
      </c>
      <c r="H171" s="15">
        <v>0.382</v>
      </c>
      <c r="I171" s="10">
        <v>1</v>
      </c>
      <c r="J171" s="31">
        <f t="shared" si="29"/>
        <v>0.369</v>
      </c>
      <c r="K171" s="30">
        <v>0.013</v>
      </c>
      <c r="L171" s="25">
        <f t="shared" si="30"/>
        <v>31.867727969694226</v>
      </c>
      <c r="M171" s="25">
        <f t="shared" si="31"/>
        <v>0.031867727969694226</v>
      </c>
      <c r="N171" s="22">
        <f t="shared" si="41"/>
        <v>0.7966931992423556</v>
      </c>
      <c r="O171" s="25">
        <f t="shared" si="42"/>
        <v>3.1867727969694224</v>
      </c>
    </row>
    <row r="172" spans="1:15" ht="15">
      <c r="A172" s="24"/>
      <c r="B172" s="24"/>
      <c r="C172" s="20"/>
      <c r="D172" s="24"/>
      <c r="E172" s="24"/>
      <c r="F172" s="24"/>
      <c r="G172" s="24"/>
      <c r="H172" s="24"/>
      <c r="I172" s="15"/>
      <c r="J172" s="31"/>
      <c r="K172" s="32"/>
      <c r="L172" s="24"/>
      <c r="M172" s="24"/>
      <c r="N172" s="24"/>
      <c r="O172" s="24"/>
    </row>
    <row r="173" spans="1:15" ht="15">
      <c r="A173" s="24"/>
      <c r="B173" s="24"/>
      <c r="C173" s="20"/>
      <c r="D173" s="24"/>
      <c r="E173" s="24"/>
      <c r="F173" s="24"/>
      <c r="G173" s="24"/>
      <c r="H173" s="24"/>
      <c r="I173" s="15"/>
      <c r="J173" s="31"/>
      <c r="K173" s="32"/>
      <c r="L173" s="24"/>
      <c r="M173" s="24"/>
      <c r="N173" s="24"/>
      <c r="O173" s="24"/>
    </row>
    <row r="174" spans="3:15" ht="15">
      <c r="C174" s="20"/>
      <c r="I174" s="10"/>
      <c r="J174" s="30"/>
      <c r="K174" s="33"/>
      <c r="O174" s="24"/>
    </row>
    <row r="175" spans="3:15" ht="15.75">
      <c r="C175" s="20"/>
      <c r="J175" s="34"/>
      <c r="K175" s="33"/>
      <c r="O175" s="24"/>
    </row>
    <row r="176" spans="1:35" ht="15.75">
      <c r="A176" s="8"/>
      <c r="B176" s="11"/>
      <c r="C176" s="38"/>
      <c r="D176" s="8"/>
      <c r="E176" s="8"/>
      <c r="F176" s="8"/>
      <c r="G176" s="12"/>
      <c r="H176" s="12"/>
      <c r="I176" s="12"/>
      <c r="J176" s="34"/>
      <c r="K176" s="34"/>
      <c r="L176" s="7"/>
      <c r="M176" s="7"/>
      <c r="N176" s="7"/>
      <c r="O176" s="36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0"/>
      <c r="AI176" s="20"/>
    </row>
    <row r="177" spans="1:35" ht="15">
      <c r="A177" s="28">
        <v>1</v>
      </c>
      <c r="B177" s="14">
        <v>38721</v>
      </c>
      <c r="C177" s="37">
        <v>32</v>
      </c>
      <c r="D177" s="15">
        <v>60</v>
      </c>
      <c r="E177" s="15">
        <v>150</v>
      </c>
      <c r="F177" s="15">
        <v>500</v>
      </c>
      <c r="G177" s="15">
        <f aca="true" t="shared" si="43" ref="G177:G188">F177/1000</f>
        <v>0.5</v>
      </c>
      <c r="H177" s="15">
        <v>0.05</v>
      </c>
      <c r="I177" s="15">
        <v>1</v>
      </c>
      <c r="J177" s="31">
        <f>H177-$K$88</f>
        <v>0.037000000000000005</v>
      </c>
      <c r="K177" s="30">
        <v>0.013</v>
      </c>
      <c r="L177" s="25">
        <f>J177/$U$528</f>
        <v>3.1954090376116167</v>
      </c>
      <c r="M177" s="25">
        <f aca="true" t="shared" si="44" ref="M177:M188">L177*0.001</f>
        <v>0.0031954090376116167</v>
      </c>
      <c r="N177" s="22">
        <f>M177*5/2*10/1*I177</f>
        <v>0.07988522594029043</v>
      </c>
      <c r="O177" s="25">
        <f>N177/G177</f>
        <v>0.15977045188058087</v>
      </c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0"/>
      <c r="AI177" s="20"/>
    </row>
    <row r="178" spans="1:35" ht="15">
      <c r="A178" s="15">
        <v>3</v>
      </c>
      <c r="B178" s="14">
        <v>38721</v>
      </c>
      <c r="C178" s="37">
        <v>32</v>
      </c>
      <c r="D178" s="15">
        <v>60</v>
      </c>
      <c r="E178" s="15">
        <v>100</v>
      </c>
      <c r="F178" s="15">
        <v>500</v>
      </c>
      <c r="G178" s="15">
        <f t="shared" si="43"/>
        <v>0.5</v>
      </c>
      <c r="H178" s="15">
        <v>0.066</v>
      </c>
      <c r="I178" s="15">
        <v>1</v>
      </c>
      <c r="J178" s="31">
        <f aca="true" t="shared" si="45" ref="J178:J188">H178-$K$88</f>
        <v>0.053000000000000005</v>
      </c>
      <c r="K178" s="30">
        <v>0.013</v>
      </c>
      <c r="L178" s="25">
        <f aca="true" t="shared" si="46" ref="L178:L188">J178/$U$528</f>
        <v>4.577207540362586</v>
      </c>
      <c r="M178" s="25">
        <f t="shared" si="44"/>
        <v>0.004577207540362586</v>
      </c>
      <c r="N178" s="22">
        <f aca="true" t="shared" si="47" ref="N178:N188">M178*5/2*10/1*I178</f>
        <v>0.11443018850906467</v>
      </c>
      <c r="O178" s="25">
        <f aca="true" t="shared" si="48" ref="O178:O188">N178/G178</f>
        <v>0.22886037701812934</v>
      </c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0"/>
      <c r="AI178" s="20"/>
    </row>
    <row r="179" spans="1:35" ht="15">
      <c r="A179" s="15">
        <v>5</v>
      </c>
      <c r="B179" s="14">
        <v>38721</v>
      </c>
      <c r="C179" s="37">
        <v>32</v>
      </c>
      <c r="D179" s="15">
        <v>60</v>
      </c>
      <c r="E179" s="15">
        <v>80</v>
      </c>
      <c r="F179" s="15">
        <v>500</v>
      </c>
      <c r="G179" s="15">
        <f t="shared" si="43"/>
        <v>0.5</v>
      </c>
      <c r="H179" s="15">
        <v>0.089</v>
      </c>
      <c r="I179" s="15">
        <v>1</v>
      </c>
      <c r="J179" s="31">
        <f t="shared" si="45"/>
        <v>0.076</v>
      </c>
      <c r="K179" s="30">
        <v>0.013</v>
      </c>
      <c r="L179" s="25">
        <f t="shared" si="46"/>
        <v>6.563542888067103</v>
      </c>
      <c r="M179" s="25">
        <f t="shared" si="44"/>
        <v>0.006563542888067104</v>
      </c>
      <c r="N179" s="22">
        <f t="shared" si="47"/>
        <v>0.16408857220167758</v>
      </c>
      <c r="O179" s="25">
        <f t="shared" si="48"/>
        <v>0.32817714440335516</v>
      </c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0"/>
      <c r="AI179" s="20"/>
    </row>
    <row r="180" spans="1:35" ht="15">
      <c r="A180" s="15">
        <v>7</v>
      </c>
      <c r="B180" s="14">
        <v>38721</v>
      </c>
      <c r="C180" s="37">
        <v>32</v>
      </c>
      <c r="D180" s="15">
        <v>60</v>
      </c>
      <c r="E180" s="15">
        <v>60</v>
      </c>
      <c r="F180" s="15">
        <v>500</v>
      </c>
      <c r="G180" s="15">
        <f t="shared" si="43"/>
        <v>0.5</v>
      </c>
      <c r="H180" s="15">
        <v>0.095</v>
      </c>
      <c r="I180" s="15">
        <v>1</v>
      </c>
      <c r="J180" s="31">
        <f t="shared" si="45"/>
        <v>0.082</v>
      </c>
      <c r="K180" s="30">
        <v>0.013</v>
      </c>
      <c r="L180" s="25">
        <f t="shared" si="46"/>
        <v>7.081717326598717</v>
      </c>
      <c r="M180" s="25">
        <f t="shared" si="44"/>
        <v>0.007081717326598717</v>
      </c>
      <c r="N180" s="22">
        <f t="shared" si="47"/>
        <v>0.17704293316496794</v>
      </c>
      <c r="O180" s="25">
        <f t="shared" si="48"/>
        <v>0.3540858663299359</v>
      </c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0"/>
      <c r="AI180" s="20"/>
    </row>
    <row r="181" spans="1:35" ht="15">
      <c r="A181" s="15">
        <v>9</v>
      </c>
      <c r="B181" s="14">
        <v>38721</v>
      </c>
      <c r="C181" s="37">
        <v>32</v>
      </c>
      <c r="D181" s="15">
        <v>60</v>
      </c>
      <c r="E181" s="15">
        <v>50</v>
      </c>
      <c r="F181" s="15">
        <v>500</v>
      </c>
      <c r="G181" s="15">
        <f t="shared" si="43"/>
        <v>0.5</v>
      </c>
      <c r="H181" s="15">
        <v>0.097</v>
      </c>
      <c r="I181" s="15">
        <v>1</v>
      </c>
      <c r="J181" s="31">
        <f t="shared" si="45"/>
        <v>0.084</v>
      </c>
      <c r="K181" s="30">
        <v>0.013</v>
      </c>
      <c r="L181" s="25">
        <f t="shared" si="46"/>
        <v>7.254442139442589</v>
      </c>
      <c r="M181" s="25">
        <f t="shared" si="44"/>
        <v>0.007254442139442589</v>
      </c>
      <c r="N181" s="22">
        <f t="shared" si="47"/>
        <v>0.18136105348606474</v>
      </c>
      <c r="O181" s="25">
        <f t="shared" si="48"/>
        <v>0.3627221069721295</v>
      </c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0"/>
      <c r="AI181" s="20"/>
    </row>
    <row r="182" spans="1:35" ht="15">
      <c r="A182" s="15">
        <v>11</v>
      </c>
      <c r="B182" s="14">
        <v>38721</v>
      </c>
      <c r="C182" s="37">
        <v>32</v>
      </c>
      <c r="D182" s="15">
        <v>60</v>
      </c>
      <c r="E182" s="15">
        <v>41</v>
      </c>
      <c r="F182" s="15">
        <v>400</v>
      </c>
      <c r="G182" s="15">
        <f t="shared" si="43"/>
        <v>0.4</v>
      </c>
      <c r="H182" s="15">
        <v>0.077</v>
      </c>
      <c r="I182" s="15">
        <v>1</v>
      </c>
      <c r="J182" s="31">
        <f t="shared" si="45"/>
        <v>0.064</v>
      </c>
      <c r="K182" s="30">
        <v>0.013</v>
      </c>
      <c r="L182" s="25">
        <f t="shared" si="46"/>
        <v>5.527194011003877</v>
      </c>
      <c r="M182" s="25">
        <f t="shared" si="44"/>
        <v>0.005527194011003877</v>
      </c>
      <c r="N182" s="22">
        <f t="shared" si="47"/>
        <v>0.1381798502750969</v>
      </c>
      <c r="O182" s="25">
        <f t="shared" si="48"/>
        <v>0.34544962568774223</v>
      </c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0"/>
      <c r="AI182" s="20"/>
    </row>
    <row r="183" spans="1:35" ht="15">
      <c r="A183" s="15">
        <v>13</v>
      </c>
      <c r="B183" s="14">
        <v>38721</v>
      </c>
      <c r="C183" s="37">
        <v>32</v>
      </c>
      <c r="D183" s="15">
        <v>60</v>
      </c>
      <c r="E183" s="15">
        <v>27</v>
      </c>
      <c r="F183" s="15">
        <v>250</v>
      </c>
      <c r="G183" s="15">
        <f t="shared" si="43"/>
        <v>0.25</v>
      </c>
      <c r="H183" s="15">
        <v>0.619</v>
      </c>
      <c r="I183" s="15">
        <v>1</v>
      </c>
      <c r="J183" s="31">
        <f t="shared" si="45"/>
        <v>0.606</v>
      </c>
      <c r="K183" s="30">
        <v>0.013</v>
      </c>
      <c r="L183" s="25">
        <f t="shared" si="46"/>
        <v>52.33561829169296</v>
      </c>
      <c r="M183" s="25">
        <f t="shared" si="44"/>
        <v>0.05233561829169296</v>
      </c>
      <c r="N183" s="22">
        <f t="shared" si="47"/>
        <v>1.3083904572923242</v>
      </c>
      <c r="O183" s="25">
        <f t="shared" si="48"/>
        <v>5.233561829169297</v>
      </c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0"/>
      <c r="AI183" s="20"/>
    </row>
    <row r="184" spans="1:35" ht="15">
      <c r="A184" s="15">
        <v>15</v>
      </c>
      <c r="B184" s="14">
        <v>38721</v>
      </c>
      <c r="C184" s="37">
        <v>32</v>
      </c>
      <c r="D184" s="15">
        <v>60</v>
      </c>
      <c r="E184" s="15">
        <v>18</v>
      </c>
      <c r="F184" s="15">
        <v>250</v>
      </c>
      <c r="G184" s="15">
        <f t="shared" si="43"/>
        <v>0.25</v>
      </c>
      <c r="H184" s="15">
        <v>0.782</v>
      </c>
      <c r="I184" s="15">
        <v>1</v>
      </c>
      <c r="J184" s="31">
        <f t="shared" si="45"/>
        <v>0.769</v>
      </c>
      <c r="K184" s="30">
        <v>0.013</v>
      </c>
      <c r="L184" s="25">
        <f t="shared" si="46"/>
        <v>66.41269053846845</v>
      </c>
      <c r="M184" s="25">
        <f t="shared" si="44"/>
        <v>0.06641269053846846</v>
      </c>
      <c r="N184" s="22">
        <f t="shared" si="47"/>
        <v>1.6603172634617114</v>
      </c>
      <c r="O184" s="25">
        <f t="shared" si="48"/>
        <v>6.6412690538468455</v>
      </c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0"/>
      <c r="AI184" s="20"/>
    </row>
    <row r="185" spans="1:35" ht="15">
      <c r="A185" s="15">
        <v>17</v>
      </c>
      <c r="B185" s="14">
        <v>38721</v>
      </c>
      <c r="C185" s="37">
        <v>32</v>
      </c>
      <c r="D185" s="15">
        <v>60</v>
      </c>
      <c r="E185" s="15">
        <v>11</v>
      </c>
      <c r="F185" s="15">
        <v>250</v>
      </c>
      <c r="G185" s="15">
        <f t="shared" si="43"/>
        <v>0.25</v>
      </c>
      <c r="H185" s="15">
        <v>0.837</v>
      </c>
      <c r="I185" s="15">
        <v>1</v>
      </c>
      <c r="J185" s="31">
        <f t="shared" si="45"/>
        <v>0.824</v>
      </c>
      <c r="K185" s="30">
        <v>0.013</v>
      </c>
      <c r="L185" s="25">
        <f t="shared" si="46"/>
        <v>71.16262289167491</v>
      </c>
      <c r="M185" s="25">
        <f t="shared" si="44"/>
        <v>0.07116262289167491</v>
      </c>
      <c r="N185" s="22">
        <f t="shared" si="47"/>
        <v>1.7790655722918727</v>
      </c>
      <c r="O185" s="25">
        <f t="shared" si="48"/>
        <v>7.116262289167491</v>
      </c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0"/>
      <c r="AI185" s="20"/>
    </row>
    <row r="186" spans="1:35" ht="15">
      <c r="A186" s="15">
        <v>19</v>
      </c>
      <c r="B186" s="14">
        <v>38721</v>
      </c>
      <c r="C186" s="37">
        <v>32</v>
      </c>
      <c r="D186" s="15">
        <v>60</v>
      </c>
      <c r="E186" s="15">
        <v>8</v>
      </c>
      <c r="F186" s="15">
        <v>250</v>
      </c>
      <c r="G186" s="15">
        <f t="shared" si="43"/>
        <v>0.25</v>
      </c>
      <c r="H186" s="15">
        <v>0.809</v>
      </c>
      <c r="I186" s="15">
        <v>1</v>
      </c>
      <c r="J186" s="31">
        <f t="shared" si="45"/>
        <v>0.796</v>
      </c>
      <c r="K186" s="30">
        <v>0.013</v>
      </c>
      <c r="L186" s="25">
        <f t="shared" si="46"/>
        <v>68.74447551186073</v>
      </c>
      <c r="M186" s="25">
        <f t="shared" si="44"/>
        <v>0.06874447551186073</v>
      </c>
      <c r="N186" s="22">
        <f t="shared" si="47"/>
        <v>1.7186118877965184</v>
      </c>
      <c r="O186" s="25">
        <f t="shared" si="48"/>
        <v>6.874447551186074</v>
      </c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0"/>
      <c r="AI186" s="20"/>
    </row>
    <row r="187" spans="1:35" ht="15">
      <c r="A187" s="15">
        <v>21</v>
      </c>
      <c r="B187" s="14">
        <v>38721</v>
      </c>
      <c r="C187" s="37">
        <v>32</v>
      </c>
      <c r="D187" s="15">
        <v>60</v>
      </c>
      <c r="E187" s="15">
        <v>4</v>
      </c>
      <c r="F187" s="15">
        <v>250</v>
      </c>
      <c r="G187" s="15">
        <f t="shared" si="43"/>
        <v>0.25</v>
      </c>
      <c r="H187" s="15">
        <v>0.813</v>
      </c>
      <c r="I187" s="15">
        <v>1</v>
      </c>
      <c r="J187" s="31">
        <f t="shared" si="45"/>
        <v>0.7999999999999999</v>
      </c>
      <c r="K187" s="30">
        <v>0.013</v>
      </c>
      <c r="L187" s="25">
        <f t="shared" si="46"/>
        <v>69.08992513754846</v>
      </c>
      <c r="M187" s="25">
        <f t="shared" si="44"/>
        <v>0.06908992513754847</v>
      </c>
      <c r="N187" s="22">
        <f t="shared" si="47"/>
        <v>1.7272481284387118</v>
      </c>
      <c r="O187" s="25">
        <f t="shared" si="48"/>
        <v>6.908992513754847</v>
      </c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0"/>
      <c r="AI187" s="20"/>
    </row>
    <row r="188" spans="1:33" ht="15">
      <c r="A188" s="15">
        <v>23</v>
      </c>
      <c r="B188" s="14">
        <v>38721</v>
      </c>
      <c r="C188" s="37">
        <v>32</v>
      </c>
      <c r="D188" s="15">
        <v>60</v>
      </c>
      <c r="E188" s="15">
        <v>0</v>
      </c>
      <c r="F188" s="15">
        <v>250</v>
      </c>
      <c r="G188" s="15">
        <f t="shared" si="43"/>
        <v>0.25</v>
      </c>
      <c r="H188" s="15">
        <v>0.861</v>
      </c>
      <c r="I188" s="15">
        <v>1</v>
      </c>
      <c r="J188" s="31">
        <f t="shared" si="45"/>
        <v>0.848</v>
      </c>
      <c r="K188" s="30">
        <v>0.013</v>
      </c>
      <c r="L188" s="25">
        <f t="shared" si="46"/>
        <v>73.23532064580137</v>
      </c>
      <c r="M188" s="25">
        <f t="shared" si="44"/>
        <v>0.07323532064580136</v>
      </c>
      <c r="N188" s="22">
        <f t="shared" si="47"/>
        <v>1.830883016145034</v>
      </c>
      <c r="O188" s="25">
        <f t="shared" si="48"/>
        <v>7.323532064580136</v>
      </c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</row>
    <row r="189" spans="1:15" ht="12.75">
      <c r="A189" s="24"/>
      <c r="B189" s="24"/>
      <c r="C189" s="20"/>
      <c r="D189" s="24"/>
      <c r="E189" s="24"/>
      <c r="F189" s="24"/>
      <c r="G189" s="24"/>
      <c r="H189" s="24"/>
      <c r="I189" s="24"/>
      <c r="J189" s="32"/>
      <c r="K189" s="32"/>
      <c r="L189" s="24"/>
      <c r="M189" s="24"/>
      <c r="N189" s="24"/>
      <c r="O189" s="24"/>
    </row>
    <row r="190" spans="3:15" ht="12.75">
      <c r="C190" s="20"/>
      <c r="J190" s="33"/>
      <c r="K190" s="33"/>
      <c r="O190" s="24"/>
    </row>
    <row r="191" spans="3:15" ht="12.75">
      <c r="C191" s="20"/>
      <c r="J191" s="33"/>
      <c r="K191" s="33"/>
      <c r="O191" s="24"/>
    </row>
    <row r="192" spans="1:15" ht="15.75">
      <c r="A192" s="8"/>
      <c r="B192" s="11"/>
      <c r="C192" s="38"/>
      <c r="D192" s="8"/>
      <c r="E192" s="8"/>
      <c r="F192" s="8"/>
      <c r="G192" s="12"/>
      <c r="H192" s="12"/>
      <c r="I192" s="12"/>
      <c r="J192" s="34"/>
      <c r="K192" s="34"/>
      <c r="L192" s="7"/>
      <c r="M192" s="7"/>
      <c r="N192" s="7"/>
      <c r="O192" s="36"/>
    </row>
    <row r="193" spans="1:15" ht="15">
      <c r="A193" s="10">
        <v>1</v>
      </c>
      <c r="B193" s="9">
        <v>38721</v>
      </c>
      <c r="C193" s="37">
        <v>33</v>
      </c>
      <c r="D193" s="10">
        <v>65</v>
      </c>
      <c r="E193" s="10">
        <v>150</v>
      </c>
      <c r="F193" s="10">
        <v>250</v>
      </c>
      <c r="G193" s="10">
        <f aca="true" t="shared" si="49" ref="G193:G205">F193/1000</f>
        <v>0.25</v>
      </c>
      <c r="H193" s="10">
        <v>0.063</v>
      </c>
      <c r="I193" s="10">
        <v>1</v>
      </c>
      <c r="J193" s="31">
        <f>H193-$K$88</f>
        <v>0.05</v>
      </c>
      <c r="K193" s="30">
        <v>0.013</v>
      </c>
      <c r="L193" s="25">
        <f>J193/$U$528</f>
        <v>4.318120321096779</v>
      </c>
      <c r="M193" s="25">
        <f aca="true" t="shared" si="50" ref="M193:M256">L193*0.001</f>
        <v>0.004318120321096779</v>
      </c>
      <c r="N193" s="22">
        <f>M193*5/2*10/1*I193</f>
        <v>0.10795300802741949</v>
      </c>
      <c r="O193" s="25">
        <f>N193/G193</f>
        <v>0.43181203210967795</v>
      </c>
    </row>
    <row r="194" spans="1:15" ht="15">
      <c r="A194" s="10">
        <v>3</v>
      </c>
      <c r="B194" s="9">
        <v>38721</v>
      </c>
      <c r="C194" s="37">
        <v>33</v>
      </c>
      <c r="D194" s="10">
        <v>65</v>
      </c>
      <c r="E194" s="10">
        <v>100</v>
      </c>
      <c r="F194" s="10">
        <v>250</v>
      </c>
      <c r="G194" s="10">
        <f t="shared" si="49"/>
        <v>0.25</v>
      </c>
      <c r="H194" s="10">
        <v>0.09</v>
      </c>
      <c r="I194" s="10">
        <v>1</v>
      </c>
      <c r="J194" s="31">
        <f aca="true" t="shared" si="51" ref="J194:J252">H194-$K$88</f>
        <v>0.077</v>
      </c>
      <c r="K194" s="30">
        <v>0.013</v>
      </c>
      <c r="L194" s="25">
        <f aca="true" t="shared" si="52" ref="L194:L252">J194/$U$528</f>
        <v>6.649905294489039</v>
      </c>
      <c r="M194" s="25">
        <f t="shared" si="50"/>
        <v>0.006649905294489039</v>
      </c>
      <c r="N194" s="22">
        <f aca="true" t="shared" si="53" ref="N194:N205">M194*5/2*10/1*I194</f>
        <v>0.16624763236222598</v>
      </c>
      <c r="O194" s="25">
        <f aca="true" t="shared" si="54" ref="O194:O205">N194/G194</f>
        <v>0.6649905294489039</v>
      </c>
    </row>
    <row r="195" spans="1:15" ht="15">
      <c r="A195" s="10">
        <v>5</v>
      </c>
      <c r="B195" s="9">
        <v>38721</v>
      </c>
      <c r="C195" s="37">
        <v>33</v>
      </c>
      <c r="D195" s="10">
        <v>65</v>
      </c>
      <c r="E195" s="10">
        <v>80</v>
      </c>
      <c r="F195" s="10">
        <v>250</v>
      </c>
      <c r="G195" s="10">
        <f t="shared" si="49"/>
        <v>0.25</v>
      </c>
      <c r="H195" s="10">
        <v>0.108</v>
      </c>
      <c r="I195" s="10">
        <v>1</v>
      </c>
      <c r="J195" s="31">
        <f t="shared" si="51"/>
        <v>0.095</v>
      </c>
      <c r="K195" s="30">
        <v>0.013</v>
      </c>
      <c r="L195" s="25">
        <f t="shared" si="52"/>
        <v>8.20442861008388</v>
      </c>
      <c r="M195" s="25">
        <f t="shared" si="50"/>
        <v>0.00820442861008388</v>
      </c>
      <c r="N195" s="22">
        <f t="shared" si="53"/>
        <v>0.205110715252097</v>
      </c>
      <c r="O195" s="25">
        <f t="shared" si="54"/>
        <v>0.820442861008388</v>
      </c>
    </row>
    <row r="196" spans="1:15" ht="15">
      <c r="A196" s="10">
        <v>7</v>
      </c>
      <c r="B196" s="9">
        <v>38721</v>
      </c>
      <c r="C196" s="37">
        <v>33</v>
      </c>
      <c r="D196" s="10">
        <v>65</v>
      </c>
      <c r="E196" s="10">
        <v>60</v>
      </c>
      <c r="F196" s="10">
        <v>250</v>
      </c>
      <c r="G196" s="10">
        <f t="shared" si="49"/>
        <v>0.25</v>
      </c>
      <c r="H196" s="10">
        <v>0.155</v>
      </c>
      <c r="I196" s="10">
        <v>1</v>
      </c>
      <c r="J196" s="31">
        <f t="shared" si="51"/>
        <v>0.142</v>
      </c>
      <c r="K196" s="30">
        <v>0.013</v>
      </c>
      <c r="L196" s="25">
        <f t="shared" si="52"/>
        <v>12.26346171191485</v>
      </c>
      <c r="M196" s="25">
        <f t="shared" si="50"/>
        <v>0.01226346171191485</v>
      </c>
      <c r="N196" s="22">
        <f t="shared" si="53"/>
        <v>0.30658654279787123</v>
      </c>
      <c r="O196" s="25">
        <f t="shared" si="54"/>
        <v>1.226346171191485</v>
      </c>
    </row>
    <row r="197" spans="1:15" ht="15">
      <c r="A197" s="10">
        <v>9</v>
      </c>
      <c r="B197" s="9">
        <v>38721</v>
      </c>
      <c r="C197" s="37">
        <v>33</v>
      </c>
      <c r="D197" s="10">
        <v>65</v>
      </c>
      <c r="E197" s="10">
        <v>50</v>
      </c>
      <c r="F197" s="10">
        <v>250</v>
      </c>
      <c r="G197" s="10">
        <f t="shared" si="49"/>
        <v>0.25</v>
      </c>
      <c r="H197" s="10">
        <v>0.19</v>
      </c>
      <c r="I197" s="10">
        <v>1</v>
      </c>
      <c r="J197" s="31">
        <f t="shared" si="51"/>
        <v>0.177</v>
      </c>
      <c r="K197" s="30">
        <v>0.013</v>
      </c>
      <c r="L197" s="25">
        <f t="shared" si="52"/>
        <v>15.286145936682596</v>
      </c>
      <c r="M197" s="25">
        <f t="shared" si="50"/>
        <v>0.015286145936682595</v>
      </c>
      <c r="N197" s="22">
        <f t="shared" si="53"/>
        <v>0.3821536484170649</v>
      </c>
      <c r="O197" s="25">
        <f t="shared" si="54"/>
        <v>1.5286145936682596</v>
      </c>
    </row>
    <row r="198" spans="1:15" ht="15">
      <c r="A198" s="10">
        <v>11</v>
      </c>
      <c r="B198" s="9">
        <v>38721</v>
      </c>
      <c r="C198" s="37">
        <v>33</v>
      </c>
      <c r="D198" s="10">
        <v>65</v>
      </c>
      <c r="E198" s="10">
        <v>33</v>
      </c>
      <c r="F198" s="10">
        <v>250</v>
      </c>
      <c r="G198" s="10">
        <f t="shared" si="49"/>
        <v>0.25</v>
      </c>
      <c r="H198" s="10">
        <v>0.626</v>
      </c>
      <c r="I198" s="10">
        <v>1</v>
      </c>
      <c r="J198" s="31">
        <f t="shared" si="51"/>
        <v>0.613</v>
      </c>
      <c r="K198" s="30">
        <v>0.013</v>
      </c>
      <c r="L198" s="25">
        <f t="shared" si="52"/>
        <v>52.94015513664651</v>
      </c>
      <c r="M198" s="25">
        <f t="shared" si="50"/>
        <v>0.05294015513664651</v>
      </c>
      <c r="N198" s="22">
        <f t="shared" si="53"/>
        <v>1.3235038784161626</v>
      </c>
      <c r="O198" s="25">
        <f t="shared" si="54"/>
        <v>5.29401551366465</v>
      </c>
    </row>
    <row r="199" spans="1:15" ht="15">
      <c r="A199" s="10">
        <v>13</v>
      </c>
      <c r="B199" s="9">
        <v>38721</v>
      </c>
      <c r="C199" s="37">
        <v>33</v>
      </c>
      <c r="D199" s="10">
        <v>65</v>
      </c>
      <c r="E199" s="10">
        <v>22</v>
      </c>
      <c r="F199" s="10">
        <v>250</v>
      </c>
      <c r="G199" s="10">
        <f t="shared" si="49"/>
        <v>0.25</v>
      </c>
      <c r="H199" s="10">
        <v>0.499</v>
      </c>
      <c r="I199" s="10">
        <v>2</v>
      </c>
      <c r="J199" s="31">
        <f t="shared" si="51"/>
        <v>0.486</v>
      </c>
      <c r="K199" s="30">
        <v>0.013</v>
      </c>
      <c r="L199" s="25">
        <f t="shared" si="52"/>
        <v>41.97212952106069</v>
      </c>
      <c r="M199" s="25">
        <f t="shared" si="50"/>
        <v>0.041972129521060685</v>
      </c>
      <c r="N199" s="22">
        <f t="shared" si="53"/>
        <v>2.0986064760530345</v>
      </c>
      <c r="O199" s="25">
        <f t="shared" si="54"/>
        <v>8.394425904212138</v>
      </c>
    </row>
    <row r="200" spans="1:15" ht="15">
      <c r="A200" s="10">
        <v>15</v>
      </c>
      <c r="B200" s="9">
        <v>38721</v>
      </c>
      <c r="C200" s="37">
        <v>33</v>
      </c>
      <c r="D200" s="10">
        <v>65</v>
      </c>
      <c r="E200" s="10">
        <v>14</v>
      </c>
      <c r="F200" s="10">
        <v>250</v>
      </c>
      <c r="G200" s="10">
        <f t="shared" si="49"/>
        <v>0.25</v>
      </c>
      <c r="H200" s="10">
        <v>0.487</v>
      </c>
      <c r="I200" s="10">
        <v>2</v>
      </c>
      <c r="J200" s="31">
        <f t="shared" si="51"/>
        <v>0.474</v>
      </c>
      <c r="K200" s="30">
        <v>0.013</v>
      </c>
      <c r="L200" s="25">
        <f t="shared" si="52"/>
        <v>40.93578064399746</v>
      </c>
      <c r="M200" s="25">
        <f t="shared" si="50"/>
        <v>0.040935780643997464</v>
      </c>
      <c r="N200" s="22">
        <f t="shared" si="53"/>
        <v>2.0467890321998734</v>
      </c>
      <c r="O200" s="25">
        <f t="shared" si="54"/>
        <v>8.187156128799494</v>
      </c>
    </row>
    <row r="201" spans="1:15" ht="15">
      <c r="A201" s="10">
        <v>17</v>
      </c>
      <c r="B201" s="9">
        <v>38721</v>
      </c>
      <c r="C201" s="37">
        <v>33</v>
      </c>
      <c r="D201" s="10">
        <v>65</v>
      </c>
      <c r="E201" s="10">
        <v>9</v>
      </c>
      <c r="F201" s="10">
        <v>250</v>
      </c>
      <c r="G201" s="10">
        <f t="shared" si="49"/>
        <v>0.25</v>
      </c>
      <c r="H201" s="10">
        <v>0.792</v>
      </c>
      <c r="I201" s="10">
        <v>1</v>
      </c>
      <c r="J201" s="31">
        <f t="shared" si="51"/>
        <v>0.779</v>
      </c>
      <c r="K201" s="30">
        <v>0.013</v>
      </c>
      <c r="L201" s="25">
        <f t="shared" si="52"/>
        <v>67.27631460268782</v>
      </c>
      <c r="M201" s="25">
        <f t="shared" si="50"/>
        <v>0.06727631460268782</v>
      </c>
      <c r="N201" s="22">
        <f t="shared" si="53"/>
        <v>1.6819078650671955</v>
      </c>
      <c r="O201" s="25">
        <f t="shared" si="54"/>
        <v>6.727631460268782</v>
      </c>
    </row>
    <row r="202" spans="1:15" ht="15">
      <c r="A202" s="10">
        <v>19</v>
      </c>
      <c r="B202" s="9">
        <v>38721</v>
      </c>
      <c r="C202" s="37">
        <v>33</v>
      </c>
      <c r="D202" s="10">
        <v>65</v>
      </c>
      <c r="E202" s="10">
        <v>7</v>
      </c>
      <c r="F202" s="10">
        <v>250</v>
      </c>
      <c r="G202" s="10">
        <f t="shared" si="49"/>
        <v>0.25</v>
      </c>
      <c r="H202" s="10">
        <v>0.605</v>
      </c>
      <c r="I202" s="10">
        <v>1</v>
      </c>
      <c r="J202" s="31">
        <f t="shared" si="51"/>
        <v>0.592</v>
      </c>
      <c r="K202" s="30">
        <v>0.013</v>
      </c>
      <c r="L202" s="25">
        <f t="shared" si="52"/>
        <v>51.12654460178586</v>
      </c>
      <c r="M202" s="25">
        <f t="shared" si="50"/>
        <v>0.05112654460178586</v>
      </c>
      <c r="N202" s="22">
        <f t="shared" si="53"/>
        <v>1.2781636150446465</v>
      </c>
      <c r="O202" s="25">
        <f t="shared" si="54"/>
        <v>5.112654460178586</v>
      </c>
    </row>
    <row r="203" spans="1:15" ht="15">
      <c r="A203" s="10">
        <v>21</v>
      </c>
      <c r="B203" s="9">
        <v>38721</v>
      </c>
      <c r="C203" s="37">
        <v>33</v>
      </c>
      <c r="D203" s="10">
        <v>65</v>
      </c>
      <c r="E203" s="10">
        <v>3</v>
      </c>
      <c r="F203" s="10">
        <v>250</v>
      </c>
      <c r="G203" s="10">
        <f t="shared" si="49"/>
        <v>0.25</v>
      </c>
      <c r="H203" s="10">
        <v>0.511</v>
      </c>
      <c r="I203" s="10">
        <v>2</v>
      </c>
      <c r="J203" s="31">
        <f t="shared" si="51"/>
        <v>0.498</v>
      </c>
      <c r="K203" s="30">
        <v>0.013</v>
      </c>
      <c r="L203" s="25">
        <f t="shared" si="52"/>
        <v>43.00847839812392</v>
      </c>
      <c r="M203" s="25">
        <f t="shared" si="50"/>
        <v>0.04300847839812392</v>
      </c>
      <c r="N203" s="22">
        <f t="shared" si="53"/>
        <v>2.1504239199061956</v>
      </c>
      <c r="O203" s="25">
        <f t="shared" si="54"/>
        <v>8.601695679624783</v>
      </c>
    </row>
    <row r="204" spans="1:15" ht="15">
      <c r="A204" s="10">
        <v>23</v>
      </c>
      <c r="B204" s="9">
        <v>38721</v>
      </c>
      <c r="C204" s="37">
        <v>33</v>
      </c>
      <c r="D204" s="10">
        <v>65</v>
      </c>
      <c r="E204" s="10">
        <v>0</v>
      </c>
      <c r="F204" s="10">
        <v>250</v>
      </c>
      <c r="G204" s="10">
        <f t="shared" si="49"/>
        <v>0.25</v>
      </c>
      <c r="H204" s="10">
        <v>0.5</v>
      </c>
      <c r="I204" s="10">
        <v>2</v>
      </c>
      <c r="J204" s="31">
        <f t="shared" si="51"/>
        <v>0.487</v>
      </c>
      <c r="K204" s="30">
        <v>0.013</v>
      </c>
      <c r="L204" s="25">
        <f t="shared" si="52"/>
        <v>42.05849192748263</v>
      </c>
      <c r="M204" s="25">
        <f t="shared" si="50"/>
        <v>0.04205849192748263</v>
      </c>
      <c r="N204" s="22">
        <f t="shared" si="53"/>
        <v>2.102924596374131</v>
      </c>
      <c r="O204" s="25">
        <f t="shared" si="54"/>
        <v>8.411698385496525</v>
      </c>
    </row>
    <row r="205" spans="1:15" ht="15">
      <c r="A205" s="10">
        <v>1</v>
      </c>
      <c r="B205" s="9">
        <v>38721</v>
      </c>
      <c r="C205" s="37">
        <v>34</v>
      </c>
      <c r="D205" s="10">
        <v>70</v>
      </c>
      <c r="E205" s="10">
        <v>150</v>
      </c>
      <c r="F205" s="10">
        <v>750</v>
      </c>
      <c r="G205" s="10">
        <f t="shared" si="49"/>
        <v>0.75</v>
      </c>
      <c r="H205" s="10">
        <v>0.152</v>
      </c>
      <c r="I205" s="10">
        <v>1</v>
      </c>
      <c r="J205" s="30">
        <f t="shared" si="51"/>
        <v>0.13899999999999998</v>
      </c>
      <c r="K205" s="30">
        <v>0.013</v>
      </c>
      <c r="L205" s="25">
        <f t="shared" si="52"/>
        <v>12.004374492649044</v>
      </c>
      <c r="M205" s="25">
        <f t="shared" si="50"/>
        <v>0.012004374492649045</v>
      </c>
      <c r="N205" s="22">
        <f t="shared" si="53"/>
        <v>0.3001093623162261</v>
      </c>
      <c r="O205" s="25">
        <f t="shared" si="54"/>
        <v>0.40014581642163477</v>
      </c>
    </row>
    <row r="206" spans="1:15" ht="15">
      <c r="A206" s="10">
        <v>3</v>
      </c>
      <c r="B206" s="9">
        <v>38721</v>
      </c>
      <c r="C206" s="37">
        <v>34</v>
      </c>
      <c r="D206" s="10">
        <v>70</v>
      </c>
      <c r="E206" s="10">
        <v>100</v>
      </c>
      <c r="F206" s="10">
        <v>650</v>
      </c>
      <c r="G206" s="10">
        <f aca="true" t="shared" si="55" ref="G206:G269">F206/1000</f>
        <v>0.65</v>
      </c>
      <c r="H206" s="10">
        <v>0.334</v>
      </c>
      <c r="I206" s="10">
        <v>1</v>
      </c>
      <c r="J206" s="30">
        <f t="shared" si="51"/>
        <v>0.321</v>
      </c>
      <c r="K206" s="30">
        <v>0.013</v>
      </c>
      <c r="L206" s="25">
        <f t="shared" si="52"/>
        <v>27.722332461441322</v>
      </c>
      <c r="M206" s="25">
        <f t="shared" si="50"/>
        <v>0.02772233246144132</v>
      </c>
      <c r="N206" s="22">
        <f aca="true" t="shared" si="56" ref="N206:N252">M206*5/2*10/1*I206</f>
        <v>0.6930583115360331</v>
      </c>
      <c r="O206" s="25">
        <f aca="true" t="shared" si="57" ref="O206:O252">N206/G206</f>
        <v>1.0662435562092818</v>
      </c>
    </row>
    <row r="207" spans="1:15" ht="15">
      <c r="A207" s="10">
        <v>5</v>
      </c>
      <c r="B207" s="9">
        <v>38721</v>
      </c>
      <c r="C207" s="37">
        <v>34</v>
      </c>
      <c r="D207" s="10">
        <v>70</v>
      </c>
      <c r="E207" s="10">
        <v>80</v>
      </c>
      <c r="F207" s="10">
        <v>500</v>
      </c>
      <c r="G207" s="10">
        <f t="shared" si="55"/>
        <v>0.5</v>
      </c>
      <c r="H207" s="10">
        <v>0.312</v>
      </c>
      <c r="I207" s="10">
        <v>1</v>
      </c>
      <c r="J207" s="30">
        <f t="shared" si="51"/>
        <v>0.299</v>
      </c>
      <c r="K207" s="30">
        <v>0.013</v>
      </c>
      <c r="L207" s="25">
        <f t="shared" si="52"/>
        <v>25.822359520158738</v>
      </c>
      <c r="M207" s="25">
        <f t="shared" si="50"/>
        <v>0.02582235952015874</v>
      </c>
      <c r="N207" s="22">
        <f t="shared" si="56"/>
        <v>0.6455589880039685</v>
      </c>
      <c r="O207" s="25">
        <f t="shared" si="57"/>
        <v>1.291117976007937</v>
      </c>
    </row>
    <row r="208" spans="1:15" ht="15">
      <c r="A208" s="10">
        <v>7</v>
      </c>
      <c r="B208" s="9">
        <v>38721</v>
      </c>
      <c r="C208" s="37">
        <v>34</v>
      </c>
      <c r="D208" s="10">
        <v>70</v>
      </c>
      <c r="E208" s="10">
        <v>60</v>
      </c>
      <c r="F208" s="10">
        <v>500</v>
      </c>
      <c r="G208" s="10">
        <f t="shared" si="55"/>
        <v>0.5</v>
      </c>
      <c r="H208" s="10">
        <v>0.458</v>
      </c>
      <c r="I208" s="10">
        <v>2</v>
      </c>
      <c r="J208" s="30">
        <f t="shared" si="51"/>
        <v>0.445</v>
      </c>
      <c r="K208" s="30">
        <v>0.013</v>
      </c>
      <c r="L208" s="25">
        <f t="shared" si="52"/>
        <v>38.431270857761334</v>
      </c>
      <c r="M208" s="25">
        <f t="shared" si="50"/>
        <v>0.03843127085776134</v>
      </c>
      <c r="N208" s="22">
        <f t="shared" si="56"/>
        <v>1.9215635428880669</v>
      </c>
      <c r="O208" s="25">
        <f t="shared" si="57"/>
        <v>3.8431270857761337</v>
      </c>
    </row>
    <row r="209" spans="1:15" ht="15">
      <c r="A209" s="10">
        <v>9</v>
      </c>
      <c r="B209" s="9">
        <v>38721</v>
      </c>
      <c r="C209" s="37">
        <v>34</v>
      </c>
      <c r="D209" s="10">
        <v>70</v>
      </c>
      <c r="E209" s="10">
        <v>50</v>
      </c>
      <c r="F209" s="10">
        <v>500</v>
      </c>
      <c r="G209" s="10">
        <f t="shared" si="55"/>
        <v>0.5</v>
      </c>
      <c r="H209" s="10">
        <v>0.909</v>
      </c>
      <c r="I209" s="10">
        <v>2</v>
      </c>
      <c r="J209" s="30">
        <f t="shared" si="51"/>
        <v>0.896</v>
      </c>
      <c r="K209" s="30">
        <v>0.013</v>
      </c>
      <c r="L209" s="25">
        <f t="shared" si="52"/>
        <v>77.38071615405428</v>
      </c>
      <c r="M209" s="25">
        <f t="shared" si="50"/>
        <v>0.07738071615405429</v>
      </c>
      <c r="N209" s="22">
        <f t="shared" si="56"/>
        <v>3.8690358077027143</v>
      </c>
      <c r="O209" s="25">
        <f t="shared" si="57"/>
        <v>7.7380716154054285</v>
      </c>
    </row>
    <row r="210" spans="1:15" ht="15">
      <c r="A210" s="10">
        <v>11</v>
      </c>
      <c r="B210" s="9">
        <v>38721</v>
      </c>
      <c r="C210" s="37">
        <v>34</v>
      </c>
      <c r="D210" s="10">
        <v>70</v>
      </c>
      <c r="E210" s="10">
        <v>40</v>
      </c>
      <c r="F210" s="10">
        <v>380</v>
      </c>
      <c r="G210" s="10">
        <f t="shared" si="55"/>
        <v>0.38</v>
      </c>
      <c r="H210" s="10">
        <v>0.845</v>
      </c>
      <c r="I210" s="10">
        <v>2</v>
      </c>
      <c r="J210" s="30">
        <f t="shared" si="51"/>
        <v>0.832</v>
      </c>
      <c r="K210" s="30">
        <v>0.013</v>
      </c>
      <c r="L210" s="25">
        <f t="shared" si="52"/>
        <v>71.8535221430504</v>
      </c>
      <c r="M210" s="25">
        <f t="shared" si="50"/>
        <v>0.0718535221430504</v>
      </c>
      <c r="N210" s="22">
        <f t="shared" si="56"/>
        <v>3.5926761071525197</v>
      </c>
      <c r="O210" s="25">
        <f t="shared" si="57"/>
        <v>9.454410808296105</v>
      </c>
    </row>
    <row r="211" spans="1:15" ht="15">
      <c r="A211" s="10">
        <v>13</v>
      </c>
      <c r="B211" s="9">
        <v>38721</v>
      </c>
      <c r="C211" s="37">
        <v>34</v>
      </c>
      <c r="D211" s="10">
        <v>70</v>
      </c>
      <c r="E211" s="10">
        <v>30</v>
      </c>
      <c r="F211" s="10">
        <v>350</v>
      </c>
      <c r="G211" s="10">
        <f t="shared" si="55"/>
        <v>0.35</v>
      </c>
      <c r="H211" s="10">
        <v>0.787</v>
      </c>
      <c r="I211" s="10">
        <v>2</v>
      </c>
      <c r="J211" s="30">
        <f t="shared" si="51"/>
        <v>0.774</v>
      </c>
      <c r="K211" s="30">
        <v>0.013</v>
      </c>
      <c r="L211" s="25">
        <f t="shared" si="52"/>
        <v>66.84450257057814</v>
      </c>
      <c r="M211" s="25">
        <f t="shared" si="50"/>
        <v>0.06684450257057814</v>
      </c>
      <c r="N211" s="22">
        <f t="shared" si="56"/>
        <v>3.3422251285289075</v>
      </c>
      <c r="O211" s="25">
        <f t="shared" si="57"/>
        <v>9.549214652939737</v>
      </c>
    </row>
    <row r="212" spans="1:15" ht="15">
      <c r="A212" s="10">
        <v>15</v>
      </c>
      <c r="B212" s="9">
        <v>38721</v>
      </c>
      <c r="C212" s="37">
        <v>34</v>
      </c>
      <c r="D212" s="10">
        <v>70</v>
      </c>
      <c r="E212" s="10">
        <v>20</v>
      </c>
      <c r="F212" s="10">
        <v>350</v>
      </c>
      <c r="G212" s="10">
        <f t="shared" si="55"/>
        <v>0.35</v>
      </c>
      <c r="H212" s="10">
        <v>0.673</v>
      </c>
      <c r="I212" s="10">
        <v>2</v>
      </c>
      <c r="J212" s="30">
        <f t="shared" si="51"/>
        <v>0.66</v>
      </c>
      <c r="K212" s="30">
        <v>0.013</v>
      </c>
      <c r="L212" s="25">
        <f t="shared" si="52"/>
        <v>56.99918823847748</v>
      </c>
      <c r="M212" s="25">
        <f t="shared" si="50"/>
        <v>0.05699918823847748</v>
      </c>
      <c r="N212" s="22">
        <f t="shared" si="56"/>
        <v>2.8499594119238743</v>
      </c>
      <c r="O212" s="25">
        <f t="shared" si="57"/>
        <v>8.142741176925355</v>
      </c>
    </row>
    <row r="213" spans="1:15" ht="15">
      <c r="A213" s="10">
        <v>17</v>
      </c>
      <c r="B213" s="9">
        <v>38721</v>
      </c>
      <c r="C213" s="37">
        <v>34</v>
      </c>
      <c r="D213" s="10">
        <v>70</v>
      </c>
      <c r="E213" s="10">
        <v>15</v>
      </c>
      <c r="F213" s="10">
        <v>350</v>
      </c>
      <c r="G213" s="10">
        <f t="shared" si="55"/>
        <v>0.35</v>
      </c>
      <c r="H213" s="10">
        <v>0.591</v>
      </c>
      <c r="I213" s="10">
        <v>2</v>
      </c>
      <c r="J213" s="30">
        <f t="shared" si="51"/>
        <v>0.578</v>
      </c>
      <c r="K213" s="30">
        <v>0.013</v>
      </c>
      <c r="L213" s="25">
        <f t="shared" si="52"/>
        <v>49.91747091187876</v>
      </c>
      <c r="M213" s="25">
        <f t="shared" si="50"/>
        <v>0.04991747091187876</v>
      </c>
      <c r="N213" s="22">
        <f t="shared" si="56"/>
        <v>2.495873545593938</v>
      </c>
      <c r="O213" s="25">
        <f t="shared" si="57"/>
        <v>7.131067273125538</v>
      </c>
    </row>
    <row r="214" spans="1:15" ht="15">
      <c r="A214" s="10">
        <v>19</v>
      </c>
      <c r="B214" s="9">
        <v>38721</v>
      </c>
      <c r="C214" s="37">
        <v>34</v>
      </c>
      <c r="D214" s="10">
        <v>70</v>
      </c>
      <c r="E214" s="10">
        <v>10</v>
      </c>
      <c r="F214" s="10">
        <v>350</v>
      </c>
      <c r="G214" s="10">
        <f t="shared" si="55"/>
        <v>0.35</v>
      </c>
      <c r="H214" s="10">
        <v>0.564</v>
      </c>
      <c r="I214" s="10">
        <v>1</v>
      </c>
      <c r="J214" s="30">
        <f t="shared" si="51"/>
        <v>0.5509999999999999</v>
      </c>
      <c r="K214" s="30">
        <v>0.013</v>
      </c>
      <c r="L214" s="25">
        <f t="shared" si="52"/>
        <v>47.5856859384865</v>
      </c>
      <c r="M214" s="25">
        <f t="shared" si="50"/>
        <v>0.0475856859384865</v>
      </c>
      <c r="N214" s="22">
        <f t="shared" si="56"/>
        <v>1.1896421484621624</v>
      </c>
      <c r="O214" s="25">
        <f t="shared" si="57"/>
        <v>3.39897756703475</v>
      </c>
    </row>
    <row r="215" spans="1:15" ht="15">
      <c r="A215" s="10">
        <v>21</v>
      </c>
      <c r="B215" s="9">
        <v>38721</v>
      </c>
      <c r="C215" s="37">
        <v>34</v>
      </c>
      <c r="D215" s="10">
        <v>70</v>
      </c>
      <c r="E215" s="10">
        <v>5</v>
      </c>
      <c r="F215" s="10">
        <v>250</v>
      </c>
      <c r="G215" s="10">
        <f t="shared" si="55"/>
        <v>0.25</v>
      </c>
      <c r="H215" s="10">
        <v>0.799</v>
      </c>
      <c r="I215" s="10">
        <v>1</v>
      </c>
      <c r="J215" s="30">
        <f t="shared" si="51"/>
        <v>0.786</v>
      </c>
      <c r="K215" s="30">
        <v>0.013</v>
      </c>
      <c r="L215" s="25">
        <f t="shared" si="52"/>
        <v>67.88085144764136</v>
      </c>
      <c r="M215" s="25">
        <f t="shared" si="50"/>
        <v>0.06788085144764136</v>
      </c>
      <c r="N215" s="22">
        <f t="shared" si="56"/>
        <v>1.6970212861910339</v>
      </c>
      <c r="O215" s="25">
        <f t="shared" si="57"/>
        <v>6.7880851447641355</v>
      </c>
    </row>
    <row r="216" spans="1:15" ht="15">
      <c r="A216" s="10">
        <v>23</v>
      </c>
      <c r="B216" s="9">
        <v>38721</v>
      </c>
      <c r="C216" s="37">
        <v>34</v>
      </c>
      <c r="D216" s="10">
        <v>70</v>
      </c>
      <c r="E216" s="10">
        <v>0</v>
      </c>
      <c r="F216" s="10">
        <v>250</v>
      </c>
      <c r="G216" s="10">
        <f t="shared" si="55"/>
        <v>0.25</v>
      </c>
      <c r="H216" s="10">
        <v>0.767</v>
      </c>
      <c r="I216" s="10">
        <v>1</v>
      </c>
      <c r="J216" s="30">
        <f t="shared" si="51"/>
        <v>0.754</v>
      </c>
      <c r="K216" s="30">
        <v>0.013</v>
      </c>
      <c r="L216" s="25">
        <f t="shared" si="52"/>
        <v>65.11725444213943</v>
      </c>
      <c r="M216" s="25">
        <f t="shared" si="50"/>
        <v>0.06511725444213942</v>
      </c>
      <c r="N216" s="22">
        <f t="shared" si="56"/>
        <v>1.6279313610534856</v>
      </c>
      <c r="O216" s="25">
        <f t="shared" si="57"/>
        <v>6.511725444213942</v>
      </c>
    </row>
    <row r="217" spans="1:15" ht="15">
      <c r="A217" s="10">
        <v>1</v>
      </c>
      <c r="B217" s="9">
        <v>38722</v>
      </c>
      <c r="C217" s="37">
        <v>36</v>
      </c>
      <c r="D217" s="10">
        <v>74</v>
      </c>
      <c r="E217" s="10">
        <v>150</v>
      </c>
      <c r="F217" s="10">
        <v>250</v>
      </c>
      <c r="G217" s="10">
        <f t="shared" si="55"/>
        <v>0.25</v>
      </c>
      <c r="H217" s="10">
        <v>0.046</v>
      </c>
      <c r="I217" s="10">
        <v>1</v>
      </c>
      <c r="J217" s="30">
        <f t="shared" si="51"/>
        <v>0.033</v>
      </c>
      <c r="K217" s="30">
        <v>0.013</v>
      </c>
      <c r="L217" s="25">
        <f t="shared" si="52"/>
        <v>2.8499594119238743</v>
      </c>
      <c r="M217" s="25">
        <f t="shared" si="50"/>
        <v>0.0028499594119238744</v>
      </c>
      <c r="N217" s="22">
        <f t="shared" si="56"/>
        <v>0.07124898529809685</v>
      </c>
      <c r="O217" s="25">
        <f t="shared" si="57"/>
        <v>0.2849959411923874</v>
      </c>
    </row>
    <row r="218" spans="1:15" ht="15">
      <c r="A218" s="10">
        <v>3</v>
      </c>
      <c r="B218" s="9">
        <v>38722</v>
      </c>
      <c r="C218" s="37">
        <v>36</v>
      </c>
      <c r="D218" s="10">
        <v>74</v>
      </c>
      <c r="E218" s="10">
        <v>100</v>
      </c>
      <c r="F218" s="10">
        <v>250</v>
      </c>
      <c r="G218" s="10">
        <f t="shared" si="55"/>
        <v>0.25</v>
      </c>
      <c r="H218" s="10">
        <v>0.078</v>
      </c>
      <c r="I218" s="10">
        <v>1</v>
      </c>
      <c r="J218" s="30">
        <f t="shared" si="51"/>
        <v>0.065</v>
      </c>
      <c r="K218" s="30">
        <v>0.013</v>
      </c>
      <c r="L218" s="25">
        <f t="shared" si="52"/>
        <v>5.613556417425813</v>
      </c>
      <c r="M218" s="25">
        <f t="shared" si="50"/>
        <v>0.005613556417425813</v>
      </c>
      <c r="N218" s="22">
        <f t="shared" si="56"/>
        <v>0.14033891043564534</v>
      </c>
      <c r="O218" s="25">
        <f t="shared" si="57"/>
        <v>0.5613556417425813</v>
      </c>
    </row>
    <row r="219" spans="1:15" ht="15">
      <c r="A219" s="10">
        <v>5</v>
      </c>
      <c r="B219" s="9">
        <v>38722</v>
      </c>
      <c r="C219" s="37">
        <v>36</v>
      </c>
      <c r="D219" s="10">
        <v>74</v>
      </c>
      <c r="E219" s="10">
        <v>80</v>
      </c>
      <c r="F219" s="10">
        <v>250</v>
      </c>
      <c r="G219" s="10">
        <f t="shared" si="55"/>
        <v>0.25</v>
      </c>
      <c r="H219" s="10">
        <v>0.124</v>
      </c>
      <c r="I219" s="10">
        <v>1</v>
      </c>
      <c r="J219" s="30">
        <f t="shared" si="51"/>
        <v>0.111</v>
      </c>
      <c r="K219" s="30">
        <v>0.013</v>
      </c>
      <c r="L219" s="25">
        <f t="shared" si="52"/>
        <v>9.58622711283485</v>
      </c>
      <c r="M219" s="25">
        <f t="shared" si="50"/>
        <v>0.00958622711283485</v>
      </c>
      <c r="N219" s="22">
        <f t="shared" si="56"/>
        <v>0.23965567782087124</v>
      </c>
      <c r="O219" s="25">
        <f t="shared" si="57"/>
        <v>0.958622711283485</v>
      </c>
    </row>
    <row r="220" spans="1:15" ht="15">
      <c r="A220" s="10">
        <v>7</v>
      </c>
      <c r="B220" s="9">
        <v>38722</v>
      </c>
      <c r="C220" s="37">
        <v>36</v>
      </c>
      <c r="D220" s="10">
        <v>74</v>
      </c>
      <c r="E220" s="10">
        <v>60</v>
      </c>
      <c r="F220" s="10">
        <v>250</v>
      </c>
      <c r="G220" s="10">
        <f t="shared" si="55"/>
        <v>0.25</v>
      </c>
      <c r="H220" s="10">
        <v>0.184</v>
      </c>
      <c r="I220" s="10">
        <v>1</v>
      </c>
      <c r="J220" s="30">
        <f t="shared" si="51"/>
        <v>0.17099999999999999</v>
      </c>
      <c r="K220" s="30">
        <v>0.013</v>
      </c>
      <c r="L220" s="25">
        <f t="shared" si="52"/>
        <v>14.767971498150983</v>
      </c>
      <c r="M220" s="25">
        <f t="shared" si="50"/>
        <v>0.014767971498150984</v>
      </c>
      <c r="N220" s="22">
        <f t="shared" si="56"/>
        <v>0.3691992874537746</v>
      </c>
      <c r="O220" s="25">
        <f t="shared" si="57"/>
        <v>1.4767971498150985</v>
      </c>
    </row>
    <row r="221" spans="1:15" ht="15">
      <c r="A221" s="10">
        <v>9</v>
      </c>
      <c r="B221" s="9">
        <v>38722</v>
      </c>
      <c r="C221" s="37">
        <v>36</v>
      </c>
      <c r="D221" s="10">
        <v>74</v>
      </c>
      <c r="E221" s="10">
        <v>50</v>
      </c>
      <c r="F221" s="10">
        <v>250</v>
      </c>
      <c r="G221" s="10">
        <f t="shared" si="55"/>
        <v>0.25</v>
      </c>
      <c r="H221" s="10">
        <v>0.241</v>
      </c>
      <c r="I221" s="10">
        <v>1</v>
      </c>
      <c r="J221" s="30">
        <f t="shared" si="51"/>
        <v>0.22799999999999998</v>
      </c>
      <c r="K221" s="30">
        <v>0.013</v>
      </c>
      <c r="L221" s="25">
        <f t="shared" si="52"/>
        <v>19.69062866420131</v>
      </c>
      <c r="M221" s="25">
        <f t="shared" si="50"/>
        <v>0.01969062866420131</v>
      </c>
      <c r="N221" s="22">
        <f t="shared" si="56"/>
        <v>0.4922657166050327</v>
      </c>
      <c r="O221" s="25">
        <f t="shared" si="57"/>
        <v>1.9690628664201308</v>
      </c>
    </row>
    <row r="222" spans="1:15" ht="15">
      <c r="A222" s="10">
        <v>11</v>
      </c>
      <c r="B222" s="9">
        <v>38722</v>
      </c>
      <c r="C222" s="37">
        <v>36</v>
      </c>
      <c r="D222" s="10">
        <v>74</v>
      </c>
      <c r="E222" s="10">
        <v>37</v>
      </c>
      <c r="F222" s="10">
        <v>250</v>
      </c>
      <c r="G222" s="10">
        <f t="shared" si="55"/>
        <v>0.25</v>
      </c>
      <c r="H222" s="10">
        <v>0.486</v>
      </c>
      <c r="I222" s="10">
        <v>1</v>
      </c>
      <c r="J222" s="30">
        <f t="shared" si="51"/>
        <v>0.473</v>
      </c>
      <c r="K222" s="30">
        <v>0.013</v>
      </c>
      <c r="L222" s="25">
        <f t="shared" si="52"/>
        <v>40.84941823757553</v>
      </c>
      <c r="M222" s="25">
        <f t="shared" si="50"/>
        <v>0.04084941823757553</v>
      </c>
      <c r="N222" s="22">
        <f t="shared" si="56"/>
        <v>1.0212354559393884</v>
      </c>
      <c r="O222" s="25">
        <f t="shared" si="57"/>
        <v>4.084941823757553</v>
      </c>
    </row>
    <row r="223" spans="1:15" ht="15">
      <c r="A223" s="10">
        <v>13</v>
      </c>
      <c r="B223" s="9">
        <v>38722</v>
      </c>
      <c r="C223" s="37">
        <v>36</v>
      </c>
      <c r="D223" s="10">
        <v>74</v>
      </c>
      <c r="E223" s="10">
        <v>25</v>
      </c>
      <c r="F223" s="10">
        <v>250</v>
      </c>
      <c r="G223" s="10">
        <f t="shared" si="55"/>
        <v>0.25</v>
      </c>
      <c r="H223" s="10">
        <v>0.756</v>
      </c>
      <c r="I223" s="10">
        <v>1</v>
      </c>
      <c r="J223" s="30">
        <f t="shared" si="51"/>
        <v>0.743</v>
      </c>
      <c r="K223" s="30">
        <v>0.013</v>
      </c>
      <c r="L223" s="25">
        <f t="shared" si="52"/>
        <v>64.16726797149813</v>
      </c>
      <c r="M223" s="25">
        <f t="shared" si="50"/>
        <v>0.06416726797149813</v>
      </c>
      <c r="N223" s="22">
        <f t="shared" si="56"/>
        <v>1.6041816992874534</v>
      </c>
      <c r="O223" s="25">
        <f t="shared" si="57"/>
        <v>6.416726797149813</v>
      </c>
    </row>
    <row r="224" spans="1:15" ht="15">
      <c r="A224" s="10">
        <v>15</v>
      </c>
      <c r="B224" s="9">
        <v>38722</v>
      </c>
      <c r="C224" s="37">
        <v>36</v>
      </c>
      <c r="D224" s="10">
        <v>74</v>
      </c>
      <c r="E224" s="10">
        <v>17</v>
      </c>
      <c r="F224" s="10">
        <v>250</v>
      </c>
      <c r="G224" s="10">
        <f t="shared" si="55"/>
        <v>0.25</v>
      </c>
      <c r="H224" s="10">
        <v>0.769</v>
      </c>
      <c r="I224" s="10">
        <v>1</v>
      </c>
      <c r="J224" s="30">
        <f t="shared" si="51"/>
        <v>0.756</v>
      </c>
      <c r="K224" s="30">
        <v>0.013</v>
      </c>
      <c r="L224" s="25">
        <f t="shared" si="52"/>
        <v>65.2899792549833</v>
      </c>
      <c r="M224" s="25">
        <f t="shared" si="50"/>
        <v>0.0652899792549833</v>
      </c>
      <c r="N224" s="22">
        <f t="shared" si="56"/>
        <v>1.6322494813745825</v>
      </c>
      <c r="O224" s="25">
        <f t="shared" si="57"/>
        <v>6.52899792549833</v>
      </c>
    </row>
    <row r="225" spans="1:15" ht="15">
      <c r="A225" s="10">
        <v>17</v>
      </c>
      <c r="B225" s="9">
        <v>38722</v>
      </c>
      <c r="C225" s="37">
        <v>36</v>
      </c>
      <c r="D225" s="10">
        <v>74</v>
      </c>
      <c r="E225" s="10">
        <v>11</v>
      </c>
      <c r="F225" s="10">
        <v>250</v>
      </c>
      <c r="G225" s="10">
        <f t="shared" si="55"/>
        <v>0.25</v>
      </c>
      <c r="H225" s="10">
        <v>0.842</v>
      </c>
      <c r="I225" s="10">
        <v>1</v>
      </c>
      <c r="J225" s="30">
        <f t="shared" si="51"/>
        <v>0.829</v>
      </c>
      <c r="K225" s="30">
        <v>0.013</v>
      </c>
      <c r="L225" s="25">
        <f t="shared" si="52"/>
        <v>71.59443492378459</v>
      </c>
      <c r="M225" s="25">
        <f t="shared" si="50"/>
        <v>0.07159443492378459</v>
      </c>
      <c r="N225" s="22">
        <f t="shared" si="56"/>
        <v>1.7898608730946148</v>
      </c>
      <c r="O225" s="25">
        <f t="shared" si="57"/>
        <v>7.159443492378459</v>
      </c>
    </row>
    <row r="226" spans="1:15" ht="15">
      <c r="A226" s="10">
        <v>19</v>
      </c>
      <c r="B226" s="9">
        <v>38722</v>
      </c>
      <c r="C226" s="37">
        <v>36</v>
      </c>
      <c r="D226" s="10">
        <v>74</v>
      </c>
      <c r="E226" s="10">
        <v>8</v>
      </c>
      <c r="F226" s="10">
        <v>250</v>
      </c>
      <c r="G226" s="10">
        <f t="shared" si="55"/>
        <v>0.25</v>
      </c>
      <c r="H226" s="10">
        <v>0.81</v>
      </c>
      <c r="I226" s="10">
        <v>1</v>
      </c>
      <c r="J226" s="30">
        <f t="shared" si="51"/>
        <v>0.797</v>
      </c>
      <c r="K226" s="30">
        <v>0.013</v>
      </c>
      <c r="L226" s="25">
        <f t="shared" si="52"/>
        <v>68.83083791828265</v>
      </c>
      <c r="M226" s="25">
        <f t="shared" si="50"/>
        <v>0.06883083791828265</v>
      </c>
      <c r="N226" s="22">
        <f t="shared" si="56"/>
        <v>1.7207709479570663</v>
      </c>
      <c r="O226" s="25">
        <f t="shared" si="57"/>
        <v>6.883083791828265</v>
      </c>
    </row>
    <row r="227" spans="1:15" ht="15">
      <c r="A227" s="10">
        <v>21</v>
      </c>
      <c r="B227" s="9">
        <v>38722</v>
      </c>
      <c r="C227" s="37">
        <v>36</v>
      </c>
      <c r="D227" s="10">
        <v>74</v>
      </c>
      <c r="E227" s="10">
        <v>4</v>
      </c>
      <c r="F227" s="10">
        <v>250</v>
      </c>
      <c r="G227" s="10">
        <f t="shared" si="55"/>
        <v>0.25</v>
      </c>
      <c r="H227" s="10">
        <v>0.795</v>
      </c>
      <c r="I227" s="10">
        <v>1</v>
      </c>
      <c r="J227" s="30">
        <f t="shared" si="51"/>
        <v>0.782</v>
      </c>
      <c r="K227" s="30">
        <v>0.013</v>
      </c>
      <c r="L227" s="25">
        <f t="shared" si="52"/>
        <v>67.53540182195363</v>
      </c>
      <c r="M227" s="25">
        <f t="shared" si="50"/>
        <v>0.06753540182195363</v>
      </c>
      <c r="N227" s="22">
        <f t="shared" si="56"/>
        <v>1.6883850455488405</v>
      </c>
      <c r="O227" s="25">
        <f t="shared" si="57"/>
        <v>6.753540182195362</v>
      </c>
    </row>
    <row r="228" spans="1:15" ht="15">
      <c r="A228" s="10">
        <v>23</v>
      </c>
      <c r="B228" s="9">
        <v>38722</v>
      </c>
      <c r="C228" s="37">
        <v>36</v>
      </c>
      <c r="D228" s="10">
        <v>74</v>
      </c>
      <c r="E228" s="10">
        <v>0</v>
      </c>
      <c r="F228" s="10">
        <v>250</v>
      </c>
      <c r="G228" s="10">
        <f t="shared" si="55"/>
        <v>0.25</v>
      </c>
      <c r="H228" s="10">
        <v>0.846</v>
      </c>
      <c r="I228" s="10">
        <v>1</v>
      </c>
      <c r="J228" s="30">
        <f t="shared" si="51"/>
        <v>0.833</v>
      </c>
      <c r="K228" s="30">
        <v>0.013</v>
      </c>
      <c r="L228" s="25">
        <f t="shared" si="52"/>
        <v>71.93988454947234</v>
      </c>
      <c r="M228" s="25">
        <f t="shared" si="50"/>
        <v>0.07193988454947234</v>
      </c>
      <c r="N228" s="22">
        <f t="shared" si="56"/>
        <v>1.7984971137368082</v>
      </c>
      <c r="O228" s="25">
        <f t="shared" si="57"/>
        <v>7.193988454947233</v>
      </c>
    </row>
    <row r="229" spans="1:15" ht="15">
      <c r="A229" s="10">
        <v>1</v>
      </c>
      <c r="B229" s="9">
        <v>38722</v>
      </c>
      <c r="C229" s="37">
        <v>37</v>
      </c>
      <c r="D229" s="10">
        <v>79</v>
      </c>
      <c r="E229" s="10">
        <v>150</v>
      </c>
      <c r="F229" s="10">
        <v>750</v>
      </c>
      <c r="G229" s="10">
        <f t="shared" si="55"/>
        <v>0.75</v>
      </c>
      <c r="H229" s="10">
        <v>0.082</v>
      </c>
      <c r="I229" s="10">
        <v>1</v>
      </c>
      <c r="J229" s="30">
        <f t="shared" si="51"/>
        <v>0.069</v>
      </c>
      <c r="K229" s="30">
        <v>0.013</v>
      </c>
      <c r="L229" s="25">
        <f t="shared" si="52"/>
        <v>5.959006043113555</v>
      </c>
      <c r="M229" s="25">
        <f t="shared" si="50"/>
        <v>0.0059590060431135555</v>
      </c>
      <c r="N229" s="22">
        <f t="shared" si="56"/>
        <v>0.1489751510778389</v>
      </c>
      <c r="O229" s="25">
        <f t="shared" si="57"/>
        <v>0.19863353477045187</v>
      </c>
    </row>
    <row r="230" spans="1:15" ht="15">
      <c r="A230" s="10">
        <v>3</v>
      </c>
      <c r="B230" s="9">
        <v>38722</v>
      </c>
      <c r="C230" s="37">
        <v>37</v>
      </c>
      <c r="D230" s="10">
        <v>79</v>
      </c>
      <c r="E230" s="10">
        <v>100</v>
      </c>
      <c r="F230" s="10">
        <v>500</v>
      </c>
      <c r="G230" s="10">
        <f t="shared" si="55"/>
        <v>0.5</v>
      </c>
      <c r="H230" s="10">
        <v>0.076</v>
      </c>
      <c r="I230" s="10">
        <v>1</v>
      </c>
      <c r="J230" s="30">
        <f t="shared" si="51"/>
        <v>0.063</v>
      </c>
      <c r="K230" s="30">
        <v>0.013</v>
      </c>
      <c r="L230" s="25">
        <f t="shared" si="52"/>
        <v>5.440831604581941</v>
      </c>
      <c r="M230" s="25">
        <f t="shared" si="50"/>
        <v>0.005440831604581941</v>
      </c>
      <c r="N230" s="22">
        <f t="shared" si="56"/>
        <v>0.1360207901145485</v>
      </c>
      <c r="O230" s="25">
        <f t="shared" si="57"/>
        <v>0.272041580229097</v>
      </c>
    </row>
    <row r="231" spans="1:15" ht="15">
      <c r="A231" s="10">
        <v>5</v>
      </c>
      <c r="B231" s="9">
        <v>38722</v>
      </c>
      <c r="C231" s="37">
        <v>37</v>
      </c>
      <c r="D231" s="10">
        <v>79</v>
      </c>
      <c r="E231" s="10">
        <v>80</v>
      </c>
      <c r="F231" s="10">
        <v>500</v>
      </c>
      <c r="G231" s="10">
        <f t="shared" si="55"/>
        <v>0.5</v>
      </c>
      <c r="H231" s="10">
        <v>0.089</v>
      </c>
      <c r="I231" s="10">
        <v>1</v>
      </c>
      <c r="J231" s="30">
        <f t="shared" si="51"/>
        <v>0.076</v>
      </c>
      <c r="K231" s="30">
        <v>0.013</v>
      </c>
      <c r="L231" s="25">
        <f t="shared" si="52"/>
        <v>6.563542888067103</v>
      </c>
      <c r="M231" s="25">
        <f t="shared" si="50"/>
        <v>0.006563542888067104</v>
      </c>
      <c r="N231" s="22">
        <f t="shared" si="56"/>
        <v>0.16408857220167758</v>
      </c>
      <c r="O231" s="25">
        <f t="shared" si="57"/>
        <v>0.32817714440335516</v>
      </c>
    </row>
    <row r="232" spans="1:15" ht="15">
      <c r="A232" s="10">
        <v>7</v>
      </c>
      <c r="B232" s="9">
        <v>38722</v>
      </c>
      <c r="C232" s="37">
        <v>37</v>
      </c>
      <c r="D232" s="10">
        <v>79</v>
      </c>
      <c r="E232" s="10">
        <v>60</v>
      </c>
      <c r="F232" s="10">
        <v>500</v>
      </c>
      <c r="G232" s="10">
        <f t="shared" si="55"/>
        <v>0.5</v>
      </c>
      <c r="H232" s="10">
        <v>0.131</v>
      </c>
      <c r="I232" s="10">
        <v>1</v>
      </c>
      <c r="J232" s="30">
        <f t="shared" si="51"/>
        <v>0.11800000000000001</v>
      </c>
      <c r="K232" s="30">
        <v>0.013</v>
      </c>
      <c r="L232" s="25">
        <f t="shared" si="52"/>
        <v>10.190763957788398</v>
      </c>
      <c r="M232" s="25">
        <f t="shared" si="50"/>
        <v>0.0101907639577884</v>
      </c>
      <c r="N232" s="22">
        <f t="shared" si="56"/>
        <v>0.25476909894470995</v>
      </c>
      <c r="O232" s="25">
        <f t="shared" si="57"/>
        <v>0.5095381978894199</v>
      </c>
    </row>
    <row r="233" spans="1:15" ht="15">
      <c r="A233" s="10">
        <v>9</v>
      </c>
      <c r="B233" s="9">
        <v>38722</v>
      </c>
      <c r="C233" s="37">
        <v>37</v>
      </c>
      <c r="D233" s="10">
        <v>79</v>
      </c>
      <c r="E233" s="10">
        <v>50</v>
      </c>
      <c r="F233" s="10">
        <v>250</v>
      </c>
      <c r="G233" s="10">
        <f t="shared" si="55"/>
        <v>0.25</v>
      </c>
      <c r="H233" s="10">
        <v>0.145</v>
      </c>
      <c r="I233" s="10">
        <v>1</v>
      </c>
      <c r="J233" s="30">
        <f t="shared" si="51"/>
        <v>0.13199999999999998</v>
      </c>
      <c r="K233" s="30">
        <v>0.013</v>
      </c>
      <c r="L233" s="25">
        <f t="shared" si="52"/>
        <v>11.399837647695493</v>
      </c>
      <c r="M233" s="25">
        <f t="shared" si="50"/>
        <v>0.011399837647695494</v>
      </c>
      <c r="N233" s="22">
        <f t="shared" si="56"/>
        <v>0.28499594119238736</v>
      </c>
      <c r="O233" s="25">
        <f t="shared" si="57"/>
        <v>1.1399837647695494</v>
      </c>
    </row>
    <row r="234" spans="1:15" ht="15">
      <c r="A234" s="10">
        <v>11</v>
      </c>
      <c r="B234" s="9">
        <v>38722</v>
      </c>
      <c r="C234" s="37">
        <v>37</v>
      </c>
      <c r="D234" s="10">
        <v>79</v>
      </c>
      <c r="E234" s="10">
        <v>33</v>
      </c>
      <c r="F234" s="10">
        <v>250</v>
      </c>
      <c r="G234" s="10">
        <f t="shared" si="55"/>
        <v>0.25</v>
      </c>
      <c r="H234" s="10">
        <v>0.161</v>
      </c>
      <c r="I234" s="10">
        <v>1</v>
      </c>
      <c r="J234" s="30">
        <f t="shared" si="51"/>
        <v>0.148</v>
      </c>
      <c r="K234" s="30">
        <v>0.013</v>
      </c>
      <c r="L234" s="25">
        <f t="shared" si="52"/>
        <v>12.781636150446465</v>
      </c>
      <c r="M234" s="25">
        <f t="shared" si="50"/>
        <v>0.012781636150446465</v>
      </c>
      <c r="N234" s="22">
        <f t="shared" si="56"/>
        <v>0.3195409037611616</v>
      </c>
      <c r="O234" s="25">
        <f t="shared" si="57"/>
        <v>1.2781636150446465</v>
      </c>
    </row>
    <row r="235" spans="1:15" ht="15">
      <c r="A235" s="10">
        <v>13</v>
      </c>
      <c r="B235" s="9">
        <v>38722</v>
      </c>
      <c r="C235" s="37">
        <v>37</v>
      </c>
      <c r="D235" s="10">
        <v>79</v>
      </c>
      <c r="E235" s="10">
        <v>22</v>
      </c>
      <c r="F235" s="10">
        <v>250</v>
      </c>
      <c r="G235" s="10">
        <f t="shared" si="55"/>
        <v>0.25</v>
      </c>
      <c r="H235" s="10">
        <v>0.16</v>
      </c>
      <c r="I235" s="10">
        <v>1</v>
      </c>
      <c r="J235" s="30">
        <f t="shared" si="51"/>
        <v>0.147</v>
      </c>
      <c r="K235" s="30">
        <v>0.013</v>
      </c>
      <c r="L235" s="25">
        <f t="shared" si="52"/>
        <v>12.69527374402453</v>
      </c>
      <c r="M235" s="25">
        <f t="shared" si="50"/>
        <v>0.01269527374402453</v>
      </c>
      <c r="N235" s="22">
        <f t="shared" si="56"/>
        <v>0.3173818436006132</v>
      </c>
      <c r="O235" s="25">
        <f t="shared" si="57"/>
        <v>1.269527374402453</v>
      </c>
    </row>
    <row r="236" spans="1:15" ht="15">
      <c r="A236" s="10">
        <v>15</v>
      </c>
      <c r="B236" s="9">
        <v>38722</v>
      </c>
      <c r="C236" s="37">
        <v>37</v>
      </c>
      <c r="D236" s="10">
        <v>79</v>
      </c>
      <c r="E236" s="10">
        <v>14</v>
      </c>
      <c r="F236" s="10">
        <v>250</v>
      </c>
      <c r="G236" s="10">
        <f t="shared" si="55"/>
        <v>0.25</v>
      </c>
      <c r="H236" s="10">
        <v>0.181</v>
      </c>
      <c r="I236" s="10">
        <v>1</v>
      </c>
      <c r="J236" s="30">
        <f t="shared" si="51"/>
        <v>0.16799999999999998</v>
      </c>
      <c r="K236" s="30">
        <v>0.013</v>
      </c>
      <c r="L236" s="25">
        <f t="shared" si="52"/>
        <v>14.508884278885175</v>
      </c>
      <c r="M236" s="25">
        <f t="shared" si="50"/>
        <v>0.014508884278885175</v>
      </c>
      <c r="N236" s="22">
        <f t="shared" si="56"/>
        <v>0.36272210697212937</v>
      </c>
      <c r="O236" s="25">
        <f t="shared" si="57"/>
        <v>1.4508884278885175</v>
      </c>
    </row>
    <row r="237" spans="1:15" ht="15">
      <c r="A237" s="10">
        <v>17</v>
      </c>
      <c r="B237" s="9">
        <v>38722</v>
      </c>
      <c r="C237" s="37">
        <v>37</v>
      </c>
      <c r="D237" s="10">
        <v>79</v>
      </c>
      <c r="E237" s="10">
        <v>9</v>
      </c>
      <c r="F237" s="10">
        <v>250</v>
      </c>
      <c r="G237" s="10">
        <f t="shared" si="55"/>
        <v>0.25</v>
      </c>
      <c r="H237" s="10">
        <v>0.209</v>
      </c>
      <c r="I237" s="10">
        <v>1</v>
      </c>
      <c r="J237" s="30">
        <f t="shared" si="51"/>
        <v>0.19599999999999998</v>
      </c>
      <c r="K237" s="30">
        <v>0.013</v>
      </c>
      <c r="L237" s="25">
        <f t="shared" si="52"/>
        <v>16.92703165869937</v>
      </c>
      <c r="M237" s="25">
        <f t="shared" si="50"/>
        <v>0.01692703165869937</v>
      </c>
      <c r="N237" s="22">
        <f t="shared" si="56"/>
        <v>0.4231757914674843</v>
      </c>
      <c r="O237" s="25">
        <f t="shared" si="57"/>
        <v>1.6927031658699372</v>
      </c>
    </row>
    <row r="238" spans="1:15" ht="15">
      <c r="A238" s="10">
        <v>19</v>
      </c>
      <c r="B238" s="9">
        <v>38722</v>
      </c>
      <c r="C238" s="37">
        <v>37</v>
      </c>
      <c r="D238" s="10">
        <v>79</v>
      </c>
      <c r="E238" s="10">
        <v>7</v>
      </c>
      <c r="F238" s="10">
        <v>250</v>
      </c>
      <c r="G238" s="10">
        <f t="shared" si="55"/>
        <v>0.25</v>
      </c>
      <c r="H238" s="10">
        <v>0.221</v>
      </c>
      <c r="I238" s="10">
        <v>1</v>
      </c>
      <c r="J238" s="30">
        <f t="shared" si="51"/>
        <v>0.208</v>
      </c>
      <c r="K238" s="30">
        <v>0.013</v>
      </c>
      <c r="L238" s="25">
        <f t="shared" si="52"/>
        <v>17.9633805357626</v>
      </c>
      <c r="M238" s="25">
        <f t="shared" si="50"/>
        <v>0.0179633805357626</v>
      </c>
      <c r="N238" s="22">
        <f t="shared" si="56"/>
        <v>0.44908451339406497</v>
      </c>
      <c r="O238" s="25">
        <f t="shared" si="57"/>
        <v>1.7963380535762599</v>
      </c>
    </row>
    <row r="239" spans="1:15" ht="15">
      <c r="A239" s="10">
        <v>21</v>
      </c>
      <c r="B239" s="9">
        <v>38722</v>
      </c>
      <c r="C239" s="37">
        <v>37</v>
      </c>
      <c r="D239" s="10">
        <v>79</v>
      </c>
      <c r="E239" s="10">
        <v>3</v>
      </c>
      <c r="F239" s="10">
        <v>250</v>
      </c>
      <c r="G239" s="10">
        <f t="shared" si="55"/>
        <v>0.25</v>
      </c>
      <c r="H239" s="10">
        <v>0.221</v>
      </c>
      <c r="I239" s="10">
        <v>1</v>
      </c>
      <c r="J239" s="30">
        <f t="shared" si="51"/>
        <v>0.208</v>
      </c>
      <c r="K239" s="30">
        <v>0.013</v>
      </c>
      <c r="L239" s="25">
        <f t="shared" si="52"/>
        <v>17.9633805357626</v>
      </c>
      <c r="M239" s="25">
        <f t="shared" si="50"/>
        <v>0.0179633805357626</v>
      </c>
      <c r="N239" s="22">
        <f t="shared" si="56"/>
        <v>0.44908451339406497</v>
      </c>
      <c r="O239" s="25">
        <f t="shared" si="57"/>
        <v>1.7963380535762599</v>
      </c>
    </row>
    <row r="240" spans="1:15" ht="15">
      <c r="A240" s="10">
        <v>23</v>
      </c>
      <c r="B240" s="9">
        <v>38722</v>
      </c>
      <c r="C240" s="37">
        <v>37</v>
      </c>
      <c r="D240" s="10">
        <v>79</v>
      </c>
      <c r="E240" s="10">
        <v>0</v>
      </c>
      <c r="F240" s="10">
        <v>200</v>
      </c>
      <c r="G240" s="10">
        <f t="shared" si="55"/>
        <v>0.2</v>
      </c>
      <c r="H240" s="10">
        <v>0.177</v>
      </c>
      <c r="I240" s="10">
        <v>1</v>
      </c>
      <c r="J240" s="30">
        <f t="shared" si="51"/>
        <v>0.16399999999999998</v>
      </c>
      <c r="K240" s="30">
        <v>0.013</v>
      </c>
      <c r="L240" s="25">
        <f t="shared" si="52"/>
        <v>14.163434653197433</v>
      </c>
      <c r="M240" s="25">
        <f t="shared" si="50"/>
        <v>0.014163434653197433</v>
      </c>
      <c r="N240" s="22">
        <f t="shared" si="56"/>
        <v>0.3540858663299358</v>
      </c>
      <c r="O240" s="25">
        <f t="shared" si="57"/>
        <v>1.7704293316496789</v>
      </c>
    </row>
    <row r="241" spans="1:15" ht="15">
      <c r="A241" s="10">
        <v>1</v>
      </c>
      <c r="B241" s="9">
        <v>38723</v>
      </c>
      <c r="C241" s="37">
        <v>39</v>
      </c>
      <c r="D241" s="10">
        <v>82</v>
      </c>
      <c r="E241" s="10">
        <v>150</v>
      </c>
      <c r="F241" s="10">
        <v>250</v>
      </c>
      <c r="G241" s="10">
        <f t="shared" si="55"/>
        <v>0.25</v>
      </c>
      <c r="H241" s="10">
        <v>0.201</v>
      </c>
      <c r="I241" s="10">
        <v>1</v>
      </c>
      <c r="J241" s="30">
        <f t="shared" si="51"/>
        <v>0.188</v>
      </c>
      <c r="K241" s="30">
        <v>0.013</v>
      </c>
      <c r="L241" s="25">
        <f t="shared" si="52"/>
        <v>16.23613240732389</v>
      </c>
      <c r="M241" s="25">
        <f t="shared" si="50"/>
        <v>0.01623613240732389</v>
      </c>
      <c r="N241" s="22">
        <f t="shared" si="56"/>
        <v>0.4059033101830972</v>
      </c>
      <c r="O241" s="25">
        <f t="shared" si="57"/>
        <v>1.6236132407323889</v>
      </c>
    </row>
    <row r="242" spans="1:15" ht="15">
      <c r="A242" s="10">
        <v>3</v>
      </c>
      <c r="B242" s="9">
        <v>38723</v>
      </c>
      <c r="C242" s="37">
        <v>39</v>
      </c>
      <c r="D242" s="10">
        <v>82</v>
      </c>
      <c r="E242" s="10">
        <v>125</v>
      </c>
      <c r="F242" s="10">
        <v>250</v>
      </c>
      <c r="G242" s="10">
        <f t="shared" si="55"/>
        <v>0.25</v>
      </c>
      <c r="H242" s="10">
        <v>0.203</v>
      </c>
      <c r="I242" s="10">
        <v>1</v>
      </c>
      <c r="J242" s="30">
        <f t="shared" si="51"/>
        <v>0.19</v>
      </c>
      <c r="K242" s="30">
        <v>0.013</v>
      </c>
      <c r="L242" s="25">
        <f t="shared" si="52"/>
        <v>16.40885722016776</v>
      </c>
      <c r="M242" s="25">
        <f t="shared" si="50"/>
        <v>0.01640885722016776</v>
      </c>
      <c r="N242" s="22">
        <f t="shared" si="56"/>
        <v>0.410221430504194</v>
      </c>
      <c r="O242" s="25">
        <f t="shared" si="57"/>
        <v>1.640885722016776</v>
      </c>
    </row>
    <row r="243" spans="1:15" ht="15">
      <c r="A243" s="10">
        <v>5</v>
      </c>
      <c r="B243" s="9">
        <v>38723</v>
      </c>
      <c r="C243" s="37">
        <v>39</v>
      </c>
      <c r="D243" s="10">
        <v>82</v>
      </c>
      <c r="E243" s="10">
        <v>100</v>
      </c>
      <c r="F243" s="10">
        <v>250</v>
      </c>
      <c r="G243" s="10">
        <f t="shared" si="55"/>
        <v>0.25</v>
      </c>
      <c r="H243" s="10">
        <v>0.232</v>
      </c>
      <c r="I243" s="10">
        <v>1</v>
      </c>
      <c r="J243" s="30">
        <f t="shared" si="51"/>
        <v>0.219</v>
      </c>
      <c r="K243" s="30">
        <v>0.013</v>
      </c>
      <c r="L243" s="25">
        <f t="shared" si="52"/>
        <v>18.91336700640389</v>
      </c>
      <c r="M243" s="25">
        <f t="shared" si="50"/>
        <v>0.01891336700640389</v>
      </c>
      <c r="N243" s="22">
        <f t="shared" si="56"/>
        <v>0.4728341751600973</v>
      </c>
      <c r="O243" s="25">
        <f t="shared" si="57"/>
        <v>1.8913367006403892</v>
      </c>
    </row>
    <row r="244" spans="1:15" ht="15">
      <c r="A244" s="10">
        <v>7</v>
      </c>
      <c r="B244" s="9">
        <v>38723</v>
      </c>
      <c r="C244" s="37">
        <v>39</v>
      </c>
      <c r="D244" s="10">
        <v>82</v>
      </c>
      <c r="E244" s="10">
        <v>80</v>
      </c>
      <c r="F244" s="10">
        <v>250</v>
      </c>
      <c r="G244" s="10">
        <f t="shared" si="55"/>
        <v>0.25</v>
      </c>
      <c r="H244" s="10">
        <v>0.254</v>
      </c>
      <c r="I244" s="10">
        <v>1</v>
      </c>
      <c r="J244" s="30">
        <f t="shared" si="51"/>
        <v>0.241</v>
      </c>
      <c r="K244" s="30">
        <v>0.013</v>
      </c>
      <c r="L244" s="25">
        <f t="shared" si="52"/>
        <v>20.813339947686472</v>
      </c>
      <c r="M244" s="25">
        <f t="shared" si="50"/>
        <v>0.020813339947686475</v>
      </c>
      <c r="N244" s="22">
        <f t="shared" si="56"/>
        <v>0.5203334986921618</v>
      </c>
      <c r="O244" s="25">
        <f t="shared" si="57"/>
        <v>2.0813339947686473</v>
      </c>
    </row>
    <row r="245" spans="1:15" ht="15">
      <c r="A245" s="10">
        <v>9</v>
      </c>
      <c r="B245" s="9">
        <v>38723</v>
      </c>
      <c r="C245" s="37">
        <v>39</v>
      </c>
      <c r="D245" s="10">
        <v>82</v>
      </c>
      <c r="E245" s="10">
        <v>60</v>
      </c>
      <c r="F245" s="10">
        <v>250</v>
      </c>
      <c r="G245" s="10">
        <f t="shared" si="55"/>
        <v>0.25</v>
      </c>
      <c r="H245" s="10">
        <v>0.281</v>
      </c>
      <c r="I245" s="10">
        <v>1</v>
      </c>
      <c r="J245" s="30">
        <f t="shared" si="51"/>
        <v>0.268</v>
      </c>
      <c r="K245" s="30">
        <v>0.013</v>
      </c>
      <c r="L245" s="25">
        <f t="shared" si="52"/>
        <v>23.145124921078736</v>
      </c>
      <c r="M245" s="25">
        <f t="shared" si="50"/>
        <v>0.023145124921078737</v>
      </c>
      <c r="N245" s="22">
        <f t="shared" si="56"/>
        <v>0.5786281230269684</v>
      </c>
      <c r="O245" s="25">
        <f t="shared" si="57"/>
        <v>2.3145124921078737</v>
      </c>
    </row>
    <row r="246" spans="1:15" ht="15">
      <c r="A246" s="10">
        <v>11</v>
      </c>
      <c r="B246" s="9">
        <v>38723</v>
      </c>
      <c r="C246" s="37">
        <v>39</v>
      </c>
      <c r="D246" s="10">
        <v>82</v>
      </c>
      <c r="E246" s="10">
        <v>49</v>
      </c>
      <c r="F246" s="10">
        <v>250</v>
      </c>
      <c r="G246" s="10">
        <f t="shared" si="55"/>
        <v>0.25</v>
      </c>
      <c r="H246" s="10">
        <v>0.301</v>
      </c>
      <c r="I246" s="10">
        <v>1</v>
      </c>
      <c r="J246" s="30">
        <f t="shared" si="51"/>
        <v>0.288</v>
      </c>
      <c r="K246" s="30">
        <v>0.013</v>
      </c>
      <c r="L246" s="25">
        <f t="shared" si="52"/>
        <v>24.872373049517446</v>
      </c>
      <c r="M246" s="25">
        <f t="shared" si="50"/>
        <v>0.024872373049517445</v>
      </c>
      <c r="N246" s="22">
        <f t="shared" si="56"/>
        <v>0.6218093262379362</v>
      </c>
      <c r="O246" s="25">
        <f t="shared" si="57"/>
        <v>2.4872373049517447</v>
      </c>
    </row>
    <row r="247" spans="1:15" ht="15">
      <c r="A247" s="10">
        <v>13</v>
      </c>
      <c r="B247" s="9">
        <v>38723</v>
      </c>
      <c r="C247" s="37">
        <v>39</v>
      </c>
      <c r="D247" s="10">
        <v>82</v>
      </c>
      <c r="E247" s="10">
        <v>33</v>
      </c>
      <c r="F247" s="10">
        <v>250</v>
      </c>
      <c r="G247" s="10">
        <f t="shared" si="55"/>
        <v>0.25</v>
      </c>
      <c r="H247" s="10">
        <v>0.301</v>
      </c>
      <c r="I247" s="10">
        <v>1</v>
      </c>
      <c r="J247" s="30">
        <f t="shared" si="51"/>
        <v>0.288</v>
      </c>
      <c r="K247" s="30">
        <v>0.013</v>
      </c>
      <c r="L247" s="25">
        <f t="shared" si="52"/>
        <v>24.872373049517446</v>
      </c>
      <c r="M247" s="25">
        <f t="shared" si="50"/>
        <v>0.024872373049517445</v>
      </c>
      <c r="N247" s="22">
        <f t="shared" si="56"/>
        <v>0.6218093262379362</v>
      </c>
      <c r="O247" s="25">
        <f t="shared" si="57"/>
        <v>2.4872373049517447</v>
      </c>
    </row>
    <row r="248" spans="1:15" ht="15">
      <c r="A248" s="10">
        <v>15</v>
      </c>
      <c r="B248" s="9">
        <v>38723</v>
      </c>
      <c r="C248" s="37">
        <v>39</v>
      </c>
      <c r="D248" s="10">
        <v>82</v>
      </c>
      <c r="E248" s="10">
        <v>21</v>
      </c>
      <c r="F248" s="10">
        <v>250</v>
      </c>
      <c r="G248" s="10">
        <f t="shared" si="55"/>
        <v>0.25</v>
      </c>
      <c r="H248" s="10">
        <v>0.318</v>
      </c>
      <c r="I248" s="10">
        <v>1</v>
      </c>
      <c r="J248" s="30">
        <f t="shared" si="51"/>
        <v>0.305</v>
      </c>
      <c r="K248" s="30">
        <v>0.013</v>
      </c>
      <c r="L248" s="25">
        <f t="shared" si="52"/>
        <v>26.34053395869035</v>
      </c>
      <c r="M248" s="25">
        <f t="shared" si="50"/>
        <v>0.026340533958690352</v>
      </c>
      <c r="N248" s="22">
        <f t="shared" si="56"/>
        <v>0.6585133489672589</v>
      </c>
      <c r="O248" s="25">
        <f t="shared" si="57"/>
        <v>2.6340533958690355</v>
      </c>
    </row>
    <row r="249" spans="1:15" ht="15">
      <c r="A249" s="10">
        <v>17</v>
      </c>
      <c r="B249" s="9">
        <v>38723</v>
      </c>
      <c r="C249" s="37">
        <v>39</v>
      </c>
      <c r="D249" s="10">
        <v>82</v>
      </c>
      <c r="E249" s="10">
        <v>14</v>
      </c>
      <c r="F249" s="10">
        <v>250</v>
      </c>
      <c r="G249" s="10">
        <f t="shared" si="55"/>
        <v>0.25</v>
      </c>
      <c r="H249" s="10">
        <v>0.317</v>
      </c>
      <c r="I249" s="10">
        <v>1</v>
      </c>
      <c r="J249" s="30">
        <f t="shared" si="51"/>
        <v>0.304</v>
      </c>
      <c r="K249" s="30">
        <v>0.013</v>
      </c>
      <c r="L249" s="25">
        <f t="shared" si="52"/>
        <v>26.254171552268414</v>
      </c>
      <c r="M249" s="25">
        <f t="shared" si="50"/>
        <v>0.026254171552268415</v>
      </c>
      <c r="N249" s="22">
        <f t="shared" si="56"/>
        <v>0.6563542888067103</v>
      </c>
      <c r="O249" s="25">
        <f t="shared" si="57"/>
        <v>2.6254171552268413</v>
      </c>
    </row>
    <row r="250" spans="1:15" ht="15">
      <c r="A250" s="10">
        <v>19</v>
      </c>
      <c r="B250" s="9">
        <v>38723</v>
      </c>
      <c r="C250" s="37">
        <v>39</v>
      </c>
      <c r="D250" s="10">
        <v>82</v>
      </c>
      <c r="E250" s="10">
        <v>10</v>
      </c>
      <c r="F250" s="10">
        <v>250</v>
      </c>
      <c r="G250" s="10">
        <f t="shared" si="55"/>
        <v>0.25</v>
      </c>
      <c r="H250" s="10">
        <v>0.337</v>
      </c>
      <c r="I250" s="10">
        <v>1</v>
      </c>
      <c r="J250" s="30">
        <f t="shared" si="51"/>
        <v>0.324</v>
      </c>
      <c r="K250" s="30">
        <v>0.013</v>
      </c>
      <c r="L250" s="25">
        <f t="shared" si="52"/>
        <v>27.981419680707127</v>
      </c>
      <c r="M250" s="25">
        <f t="shared" si="50"/>
        <v>0.027981419680707127</v>
      </c>
      <c r="N250" s="22">
        <f t="shared" si="56"/>
        <v>0.6995354920176782</v>
      </c>
      <c r="O250" s="25">
        <f t="shared" si="57"/>
        <v>2.7981419680707127</v>
      </c>
    </row>
    <row r="251" spans="1:15" ht="15">
      <c r="A251" s="10">
        <v>21</v>
      </c>
      <c r="B251" s="9">
        <v>38723</v>
      </c>
      <c r="C251" s="37">
        <v>39</v>
      </c>
      <c r="D251" s="10">
        <v>82</v>
      </c>
      <c r="E251" s="10">
        <v>5</v>
      </c>
      <c r="F251" s="10">
        <v>250</v>
      </c>
      <c r="G251" s="10">
        <f t="shared" si="55"/>
        <v>0.25</v>
      </c>
      <c r="H251" s="10">
        <v>0.32</v>
      </c>
      <c r="I251" s="10">
        <v>1</v>
      </c>
      <c r="J251" s="30">
        <f t="shared" si="51"/>
        <v>0.307</v>
      </c>
      <c r="K251" s="30">
        <v>0.013</v>
      </c>
      <c r="L251" s="25">
        <f t="shared" si="52"/>
        <v>26.513258771534222</v>
      </c>
      <c r="M251" s="25">
        <f t="shared" si="50"/>
        <v>0.026513258771534223</v>
      </c>
      <c r="N251" s="22">
        <f t="shared" si="56"/>
        <v>0.6628314692883555</v>
      </c>
      <c r="O251" s="25">
        <f t="shared" si="57"/>
        <v>2.651325877153422</v>
      </c>
    </row>
    <row r="252" spans="1:15" ht="15">
      <c r="A252" s="10">
        <v>23</v>
      </c>
      <c r="B252" s="9">
        <v>38723</v>
      </c>
      <c r="C252" s="37">
        <v>39</v>
      </c>
      <c r="D252" s="10">
        <v>82</v>
      </c>
      <c r="E252" s="10">
        <v>0</v>
      </c>
      <c r="F252" s="10">
        <v>250</v>
      </c>
      <c r="G252" s="10">
        <f t="shared" si="55"/>
        <v>0.25</v>
      </c>
      <c r="H252" s="10">
        <v>0.281</v>
      </c>
      <c r="I252" s="10">
        <v>1</v>
      </c>
      <c r="J252" s="30">
        <f t="shared" si="51"/>
        <v>0.268</v>
      </c>
      <c r="K252" s="30">
        <v>0.013</v>
      </c>
      <c r="L252" s="25">
        <f t="shared" si="52"/>
        <v>23.145124921078736</v>
      </c>
      <c r="M252" s="25">
        <f t="shared" si="50"/>
        <v>0.023145124921078737</v>
      </c>
      <c r="N252" s="22">
        <f t="shared" si="56"/>
        <v>0.5786281230269684</v>
      </c>
      <c r="O252" s="25">
        <f t="shared" si="57"/>
        <v>2.3145124921078737</v>
      </c>
    </row>
    <row r="253" spans="1:15" ht="15">
      <c r="A253" s="10"/>
      <c r="B253" s="9"/>
      <c r="C253" s="37"/>
      <c r="D253" s="10"/>
      <c r="E253" s="10"/>
      <c r="F253" s="10"/>
      <c r="G253" s="10">
        <f t="shared" si="55"/>
        <v>0</v>
      </c>
      <c r="H253" s="10"/>
      <c r="I253" s="10"/>
      <c r="J253" s="30"/>
      <c r="K253" s="30"/>
      <c r="L253" s="25"/>
      <c r="M253" s="25"/>
      <c r="N253" s="22"/>
      <c r="O253" s="25"/>
    </row>
    <row r="254" spans="1:15" ht="15">
      <c r="A254" s="10">
        <v>1</v>
      </c>
      <c r="B254" s="9">
        <v>38723</v>
      </c>
      <c r="C254" s="37">
        <v>40</v>
      </c>
      <c r="D254" s="10">
        <v>87</v>
      </c>
      <c r="E254" s="10">
        <v>150</v>
      </c>
      <c r="F254" s="10">
        <v>250</v>
      </c>
      <c r="G254" s="10">
        <f t="shared" si="55"/>
        <v>0.25</v>
      </c>
      <c r="H254" s="10">
        <v>0.069</v>
      </c>
      <c r="I254" s="10">
        <v>1</v>
      </c>
      <c r="J254" s="30">
        <f aca="true" t="shared" si="58" ref="J254:J289">H254-$K$88</f>
        <v>0.05600000000000001</v>
      </c>
      <c r="K254" s="30">
        <v>0.013</v>
      </c>
      <c r="L254" s="25">
        <f aca="true" t="shared" si="59" ref="L254:L289">J254/$U$528</f>
        <v>4.836294759628393</v>
      </c>
      <c r="M254" s="25">
        <f t="shared" si="50"/>
        <v>0.004836294759628393</v>
      </c>
      <c r="N254" s="22">
        <f aca="true" t="shared" si="60" ref="N254:N265">M254*5/2*10/1*I254</f>
        <v>0.12090736899070982</v>
      </c>
      <c r="O254" s="25">
        <f aca="true" t="shared" si="61" ref="O254:O265">N254/G254</f>
        <v>0.4836294759628393</v>
      </c>
    </row>
    <row r="255" spans="1:15" ht="15">
      <c r="A255" s="10">
        <v>3</v>
      </c>
      <c r="B255" s="9">
        <v>38723</v>
      </c>
      <c r="C255" s="37">
        <v>40</v>
      </c>
      <c r="D255" s="10">
        <v>87</v>
      </c>
      <c r="E255" s="10">
        <v>100</v>
      </c>
      <c r="F255" s="10">
        <v>250</v>
      </c>
      <c r="G255" s="10">
        <f t="shared" si="55"/>
        <v>0.25</v>
      </c>
      <c r="H255" s="10">
        <v>0.057</v>
      </c>
      <c r="I255" s="10">
        <v>1</v>
      </c>
      <c r="J255" s="30">
        <f t="shared" si="58"/>
        <v>0.044000000000000004</v>
      </c>
      <c r="K255" s="30">
        <v>0.013</v>
      </c>
      <c r="L255" s="25">
        <f t="shared" si="59"/>
        <v>3.7999458825651655</v>
      </c>
      <c r="M255" s="25">
        <f t="shared" si="50"/>
        <v>0.003799945882565166</v>
      </c>
      <c r="N255" s="22">
        <f t="shared" si="60"/>
        <v>0.09499864706412914</v>
      </c>
      <c r="O255" s="25">
        <f t="shared" si="61"/>
        <v>0.37999458825651655</v>
      </c>
    </row>
    <row r="256" spans="1:15" ht="15">
      <c r="A256" s="10">
        <v>5</v>
      </c>
      <c r="B256" s="9">
        <v>38723</v>
      </c>
      <c r="C256" s="37">
        <v>40</v>
      </c>
      <c r="D256" s="10">
        <v>87</v>
      </c>
      <c r="E256" s="10">
        <v>80</v>
      </c>
      <c r="F256" s="10">
        <v>250</v>
      </c>
      <c r="G256" s="10">
        <f t="shared" si="55"/>
        <v>0.25</v>
      </c>
      <c r="H256" s="10">
        <v>0.076</v>
      </c>
      <c r="I256" s="10">
        <v>1</v>
      </c>
      <c r="J256" s="30">
        <f t="shared" si="58"/>
        <v>0.063</v>
      </c>
      <c r="K256" s="30">
        <v>0.013</v>
      </c>
      <c r="L256" s="25">
        <f t="shared" si="59"/>
        <v>5.440831604581941</v>
      </c>
      <c r="M256" s="25">
        <f t="shared" si="50"/>
        <v>0.005440831604581941</v>
      </c>
      <c r="N256" s="22">
        <f t="shared" si="60"/>
        <v>0.1360207901145485</v>
      </c>
      <c r="O256" s="25">
        <f t="shared" si="61"/>
        <v>0.544083160458194</v>
      </c>
    </row>
    <row r="257" spans="1:15" ht="15">
      <c r="A257" s="10">
        <v>7</v>
      </c>
      <c r="B257" s="9">
        <v>38723</v>
      </c>
      <c r="C257" s="37">
        <v>40</v>
      </c>
      <c r="D257" s="10">
        <v>87</v>
      </c>
      <c r="E257" s="10">
        <v>60</v>
      </c>
      <c r="F257" s="10">
        <v>250</v>
      </c>
      <c r="G257" s="10">
        <f t="shared" si="55"/>
        <v>0.25</v>
      </c>
      <c r="H257" s="10">
        <v>0.135</v>
      </c>
      <c r="I257" s="10">
        <v>1</v>
      </c>
      <c r="J257" s="30">
        <f t="shared" si="58"/>
        <v>0.12200000000000001</v>
      </c>
      <c r="K257" s="30">
        <v>0.013</v>
      </c>
      <c r="L257" s="25">
        <f t="shared" si="59"/>
        <v>10.536213583476142</v>
      </c>
      <c r="M257" s="25">
        <f aca="true" t="shared" si="62" ref="M257:M289">L257*0.001</f>
        <v>0.010536213583476142</v>
      </c>
      <c r="N257" s="22">
        <f t="shared" si="60"/>
        <v>0.26340533958690354</v>
      </c>
      <c r="O257" s="25">
        <f t="shared" si="61"/>
        <v>1.0536213583476142</v>
      </c>
    </row>
    <row r="258" spans="1:15" ht="15">
      <c r="A258" s="10">
        <v>9</v>
      </c>
      <c r="B258" s="9">
        <v>38723</v>
      </c>
      <c r="C258" s="37">
        <v>40</v>
      </c>
      <c r="D258" s="10">
        <v>87</v>
      </c>
      <c r="E258" s="10">
        <v>50</v>
      </c>
      <c r="F258" s="10">
        <v>250</v>
      </c>
      <c r="G258" s="10">
        <f t="shared" si="55"/>
        <v>0.25</v>
      </c>
      <c r="H258" s="10">
        <v>0.196</v>
      </c>
      <c r="I258" s="10">
        <v>1</v>
      </c>
      <c r="J258" s="30">
        <f t="shared" si="58"/>
        <v>0.183</v>
      </c>
      <c r="K258" s="30">
        <v>0.013</v>
      </c>
      <c r="L258" s="25">
        <f t="shared" si="59"/>
        <v>15.80432037521421</v>
      </c>
      <c r="M258" s="25">
        <f t="shared" si="62"/>
        <v>0.01580432037521421</v>
      </c>
      <c r="N258" s="22">
        <f t="shared" si="60"/>
        <v>0.39510800938035523</v>
      </c>
      <c r="O258" s="25">
        <f t="shared" si="61"/>
        <v>1.580432037521421</v>
      </c>
    </row>
    <row r="259" spans="1:15" ht="15">
      <c r="A259" s="10">
        <v>11</v>
      </c>
      <c r="B259" s="9">
        <v>38723</v>
      </c>
      <c r="C259" s="37">
        <v>40</v>
      </c>
      <c r="D259" s="10">
        <v>87</v>
      </c>
      <c r="E259" s="10">
        <v>43</v>
      </c>
      <c r="F259" s="10">
        <v>250</v>
      </c>
      <c r="G259" s="10">
        <f t="shared" si="55"/>
        <v>0.25</v>
      </c>
      <c r="H259" s="10">
        <v>0.198</v>
      </c>
      <c r="I259" s="10">
        <v>1</v>
      </c>
      <c r="J259" s="30">
        <f t="shared" si="58"/>
        <v>0.185</v>
      </c>
      <c r="K259" s="30">
        <v>0.013</v>
      </c>
      <c r="L259" s="25">
        <f t="shared" si="59"/>
        <v>15.977045188058081</v>
      </c>
      <c r="M259" s="25">
        <f t="shared" si="62"/>
        <v>0.015977045188058082</v>
      </c>
      <c r="N259" s="22">
        <f t="shared" si="60"/>
        <v>0.399426129701452</v>
      </c>
      <c r="O259" s="25">
        <f t="shared" si="61"/>
        <v>1.597704518805808</v>
      </c>
    </row>
    <row r="260" spans="1:15" ht="15">
      <c r="A260" s="10">
        <v>13</v>
      </c>
      <c r="B260" s="9">
        <v>38723</v>
      </c>
      <c r="C260" s="37">
        <v>40</v>
      </c>
      <c r="D260" s="10">
        <v>87</v>
      </c>
      <c r="E260" s="10">
        <v>29</v>
      </c>
      <c r="F260" s="10">
        <v>250</v>
      </c>
      <c r="G260" s="10">
        <f t="shared" si="55"/>
        <v>0.25</v>
      </c>
      <c r="H260" s="10">
        <v>0.206</v>
      </c>
      <c r="I260" s="10">
        <v>1</v>
      </c>
      <c r="J260" s="30">
        <f t="shared" si="58"/>
        <v>0.19299999999999998</v>
      </c>
      <c r="K260" s="30">
        <v>0.013</v>
      </c>
      <c r="L260" s="25">
        <f t="shared" si="59"/>
        <v>16.667944439433565</v>
      </c>
      <c r="M260" s="25">
        <f t="shared" si="62"/>
        <v>0.016667944439433566</v>
      </c>
      <c r="N260" s="22">
        <f t="shared" si="60"/>
        <v>0.41669861098583916</v>
      </c>
      <c r="O260" s="25">
        <f t="shared" si="61"/>
        <v>1.6667944439433566</v>
      </c>
    </row>
    <row r="261" spans="1:15" ht="15">
      <c r="A261" s="10">
        <v>15</v>
      </c>
      <c r="B261" s="9">
        <v>38723</v>
      </c>
      <c r="C261" s="37">
        <v>40</v>
      </c>
      <c r="D261" s="10">
        <v>87</v>
      </c>
      <c r="E261" s="10">
        <v>19</v>
      </c>
      <c r="F261" s="10">
        <v>250</v>
      </c>
      <c r="G261" s="10">
        <f t="shared" si="55"/>
        <v>0.25</v>
      </c>
      <c r="H261" s="10">
        <v>0.217</v>
      </c>
      <c r="I261" s="10">
        <v>1</v>
      </c>
      <c r="J261" s="30">
        <f t="shared" si="58"/>
        <v>0.204</v>
      </c>
      <c r="K261" s="30">
        <v>0.013</v>
      </c>
      <c r="L261" s="25">
        <f t="shared" si="59"/>
        <v>17.617930910074858</v>
      </c>
      <c r="M261" s="25">
        <f t="shared" si="62"/>
        <v>0.01761793091007486</v>
      </c>
      <c r="N261" s="22">
        <f t="shared" si="60"/>
        <v>0.4404482727518715</v>
      </c>
      <c r="O261" s="25">
        <f t="shared" si="61"/>
        <v>1.761793091007486</v>
      </c>
    </row>
    <row r="262" spans="1:15" ht="15">
      <c r="A262" s="10">
        <v>17</v>
      </c>
      <c r="B262" s="9">
        <v>38723</v>
      </c>
      <c r="C262" s="37">
        <v>40</v>
      </c>
      <c r="D262" s="10">
        <v>87</v>
      </c>
      <c r="E262" s="10">
        <v>12</v>
      </c>
      <c r="F262" s="10">
        <v>250</v>
      </c>
      <c r="G262" s="10">
        <f t="shared" si="55"/>
        <v>0.25</v>
      </c>
      <c r="H262" s="10">
        <v>0.226</v>
      </c>
      <c r="I262" s="10">
        <v>1</v>
      </c>
      <c r="J262" s="30">
        <f t="shared" si="58"/>
        <v>0.213</v>
      </c>
      <c r="K262" s="30">
        <v>0.013</v>
      </c>
      <c r="L262" s="25">
        <f t="shared" si="59"/>
        <v>18.39519256787228</v>
      </c>
      <c r="M262" s="25">
        <f t="shared" si="62"/>
        <v>0.018395192567872278</v>
      </c>
      <c r="N262" s="22">
        <f t="shared" si="60"/>
        <v>0.45987981419680696</v>
      </c>
      <c r="O262" s="25">
        <f t="shared" si="61"/>
        <v>1.8395192567872278</v>
      </c>
    </row>
    <row r="263" spans="1:15" ht="15">
      <c r="A263" s="10">
        <v>19</v>
      </c>
      <c r="B263" s="9">
        <v>38723</v>
      </c>
      <c r="C263" s="37">
        <v>40</v>
      </c>
      <c r="D263" s="10">
        <v>87</v>
      </c>
      <c r="E263" s="10">
        <v>9</v>
      </c>
      <c r="F263" s="10">
        <v>250</v>
      </c>
      <c r="G263" s="10">
        <f t="shared" si="55"/>
        <v>0.25</v>
      </c>
      <c r="H263" s="10">
        <v>0.228</v>
      </c>
      <c r="I263" s="10">
        <v>1</v>
      </c>
      <c r="J263" s="30">
        <f t="shared" si="58"/>
        <v>0.215</v>
      </c>
      <c r="K263" s="30">
        <v>0.013</v>
      </c>
      <c r="L263" s="25">
        <f t="shared" si="59"/>
        <v>18.56791738071615</v>
      </c>
      <c r="M263" s="25">
        <f t="shared" si="62"/>
        <v>0.01856791738071615</v>
      </c>
      <c r="N263" s="22">
        <f t="shared" si="60"/>
        <v>0.4641979345179037</v>
      </c>
      <c r="O263" s="25">
        <f t="shared" si="61"/>
        <v>1.8567917380716148</v>
      </c>
    </row>
    <row r="264" spans="1:15" ht="15">
      <c r="A264" s="10">
        <v>21</v>
      </c>
      <c r="B264" s="9">
        <v>38723</v>
      </c>
      <c r="C264" s="37">
        <v>40</v>
      </c>
      <c r="D264" s="10">
        <v>87</v>
      </c>
      <c r="E264" s="10">
        <v>4</v>
      </c>
      <c r="F264" s="10">
        <v>250</v>
      </c>
      <c r="G264" s="10">
        <f t="shared" si="55"/>
        <v>0.25</v>
      </c>
      <c r="H264" s="10">
        <v>0.229</v>
      </c>
      <c r="I264" s="10">
        <v>1</v>
      </c>
      <c r="J264" s="30">
        <f t="shared" si="58"/>
        <v>0.216</v>
      </c>
      <c r="K264" s="30">
        <v>0.013</v>
      </c>
      <c r="L264" s="25">
        <f t="shared" si="59"/>
        <v>18.654279787138083</v>
      </c>
      <c r="M264" s="25">
        <f t="shared" si="62"/>
        <v>0.018654279787138083</v>
      </c>
      <c r="N264" s="22">
        <f t="shared" si="60"/>
        <v>0.4663569946784521</v>
      </c>
      <c r="O264" s="25">
        <f t="shared" si="61"/>
        <v>1.8654279787138084</v>
      </c>
    </row>
    <row r="265" spans="1:15" ht="15">
      <c r="A265" s="10">
        <v>23</v>
      </c>
      <c r="B265" s="9">
        <v>38723</v>
      </c>
      <c r="C265" s="37">
        <v>40</v>
      </c>
      <c r="D265" s="10">
        <v>87</v>
      </c>
      <c r="E265" s="10">
        <v>0</v>
      </c>
      <c r="F265" s="10">
        <v>250</v>
      </c>
      <c r="G265" s="10">
        <f t="shared" si="55"/>
        <v>0.25</v>
      </c>
      <c r="H265" s="10">
        <v>0.219</v>
      </c>
      <c r="I265" s="10">
        <v>1</v>
      </c>
      <c r="J265" s="30">
        <f t="shared" si="58"/>
        <v>0.206</v>
      </c>
      <c r="K265" s="30">
        <v>0.013</v>
      </c>
      <c r="L265" s="25">
        <f t="shared" si="59"/>
        <v>17.79065572291873</v>
      </c>
      <c r="M265" s="25">
        <f t="shared" si="62"/>
        <v>0.017790655722918727</v>
      </c>
      <c r="N265" s="22">
        <f t="shared" si="60"/>
        <v>0.44476639307296817</v>
      </c>
      <c r="O265" s="25">
        <f t="shared" si="61"/>
        <v>1.7790655722918727</v>
      </c>
    </row>
    <row r="266" spans="1:15" ht="15">
      <c r="A266" s="15">
        <v>1</v>
      </c>
      <c r="B266" s="14">
        <v>38724</v>
      </c>
      <c r="C266" s="37">
        <v>42</v>
      </c>
      <c r="D266" s="15">
        <v>90</v>
      </c>
      <c r="E266" s="15">
        <v>150</v>
      </c>
      <c r="F266" s="15">
        <v>250</v>
      </c>
      <c r="G266" s="15">
        <f t="shared" si="55"/>
        <v>0.25</v>
      </c>
      <c r="H266" s="15">
        <v>0.064</v>
      </c>
      <c r="I266" s="10">
        <v>1</v>
      </c>
      <c r="J266" s="31">
        <f t="shared" si="58"/>
        <v>0.051000000000000004</v>
      </c>
      <c r="K266" s="30">
        <v>0.013</v>
      </c>
      <c r="L266" s="25">
        <f t="shared" si="59"/>
        <v>4.404482727518714</v>
      </c>
      <c r="M266" s="25">
        <f t="shared" si="62"/>
        <v>0.004404482727518715</v>
      </c>
      <c r="N266" s="22">
        <f aca="true" t="shared" si="63" ref="N266:N289">M266*5/2*10/1*I266</f>
        <v>0.11011206818796787</v>
      </c>
      <c r="O266" s="25">
        <f aca="true" t="shared" si="64" ref="O266:O289">N266/G266</f>
        <v>0.4404482727518715</v>
      </c>
    </row>
    <row r="267" spans="1:15" ht="15">
      <c r="A267" s="15">
        <v>3</v>
      </c>
      <c r="B267" s="14">
        <v>38724</v>
      </c>
      <c r="C267" s="37">
        <v>42</v>
      </c>
      <c r="D267" s="15">
        <v>90</v>
      </c>
      <c r="E267" s="15">
        <v>100</v>
      </c>
      <c r="F267" s="15">
        <v>250</v>
      </c>
      <c r="G267" s="15">
        <f t="shared" si="55"/>
        <v>0.25</v>
      </c>
      <c r="H267" s="15">
        <v>0.094</v>
      </c>
      <c r="I267" s="10">
        <v>1</v>
      </c>
      <c r="J267" s="31">
        <f t="shared" si="58"/>
        <v>0.081</v>
      </c>
      <c r="K267" s="30">
        <v>0.013</v>
      </c>
      <c r="L267" s="25">
        <f t="shared" si="59"/>
        <v>6.995354920176782</v>
      </c>
      <c r="M267" s="25">
        <f t="shared" si="62"/>
        <v>0.006995354920176782</v>
      </c>
      <c r="N267" s="22">
        <f t="shared" si="63"/>
        <v>0.17488387300441954</v>
      </c>
      <c r="O267" s="25">
        <f t="shared" si="64"/>
        <v>0.6995354920176782</v>
      </c>
    </row>
    <row r="268" spans="1:15" ht="15">
      <c r="A268" s="15">
        <v>5</v>
      </c>
      <c r="B268" s="14">
        <v>38724</v>
      </c>
      <c r="C268" s="37">
        <v>42</v>
      </c>
      <c r="D268" s="15">
        <v>90</v>
      </c>
      <c r="E268" s="15">
        <v>80</v>
      </c>
      <c r="F268" s="15">
        <v>250</v>
      </c>
      <c r="G268" s="15">
        <f t="shared" si="55"/>
        <v>0.25</v>
      </c>
      <c r="H268" s="15">
        <v>0.108</v>
      </c>
      <c r="I268" s="10">
        <v>1</v>
      </c>
      <c r="J268" s="31">
        <f t="shared" si="58"/>
        <v>0.095</v>
      </c>
      <c r="K268" s="30">
        <v>0.013</v>
      </c>
      <c r="L268" s="25">
        <f t="shared" si="59"/>
        <v>8.20442861008388</v>
      </c>
      <c r="M268" s="25">
        <f t="shared" si="62"/>
        <v>0.00820442861008388</v>
      </c>
      <c r="N268" s="22">
        <f t="shared" si="63"/>
        <v>0.205110715252097</v>
      </c>
      <c r="O268" s="25">
        <f t="shared" si="64"/>
        <v>0.820442861008388</v>
      </c>
    </row>
    <row r="269" spans="1:15" ht="15">
      <c r="A269" s="15">
        <v>7</v>
      </c>
      <c r="B269" s="14">
        <v>38724</v>
      </c>
      <c r="C269" s="37">
        <v>42</v>
      </c>
      <c r="D269" s="15">
        <v>90</v>
      </c>
      <c r="E269" s="15">
        <v>60</v>
      </c>
      <c r="F269" s="15">
        <v>250</v>
      </c>
      <c r="G269" s="15">
        <f t="shared" si="55"/>
        <v>0.25</v>
      </c>
      <c r="H269" s="15">
        <v>0.122</v>
      </c>
      <c r="I269" s="10">
        <v>1</v>
      </c>
      <c r="J269" s="31">
        <f t="shared" si="58"/>
        <v>0.109</v>
      </c>
      <c r="K269" s="30">
        <v>0.013</v>
      </c>
      <c r="L269" s="25">
        <f t="shared" si="59"/>
        <v>9.413502299990977</v>
      </c>
      <c r="M269" s="25">
        <f t="shared" si="62"/>
        <v>0.009413502299990977</v>
      </c>
      <c r="N269" s="22">
        <f t="shared" si="63"/>
        <v>0.23533755749977445</v>
      </c>
      <c r="O269" s="25">
        <f t="shared" si="64"/>
        <v>0.9413502299990978</v>
      </c>
    </row>
    <row r="270" spans="1:15" ht="15">
      <c r="A270" s="15">
        <v>9</v>
      </c>
      <c r="B270" s="14">
        <v>38724</v>
      </c>
      <c r="C270" s="37">
        <v>42</v>
      </c>
      <c r="D270" s="15">
        <v>90</v>
      </c>
      <c r="E270" s="15">
        <v>50</v>
      </c>
      <c r="F270" s="15">
        <v>250</v>
      </c>
      <c r="G270" s="15">
        <f aca="true" t="shared" si="65" ref="G270:G289">F270/1000</f>
        <v>0.25</v>
      </c>
      <c r="H270" s="15">
        <v>0.151</v>
      </c>
      <c r="I270" s="10">
        <v>1</v>
      </c>
      <c r="J270" s="31">
        <f t="shared" si="58"/>
        <v>0.13799999999999998</v>
      </c>
      <c r="K270" s="30">
        <v>0.013</v>
      </c>
      <c r="L270" s="25">
        <f t="shared" si="59"/>
        <v>11.918012086227108</v>
      </c>
      <c r="M270" s="25">
        <f t="shared" si="62"/>
        <v>0.01191801208622711</v>
      </c>
      <c r="N270" s="22">
        <f t="shared" si="63"/>
        <v>0.29795030215567775</v>
      </c>
      <c r="O270" s="25">
        <f t="shared" si="64"/>
        <v>1.191801208622711</v>
      </c>
    </row>
    <row r="271" spans="1:15" ht="15">
      <c r="A271" s="15">
        <v>11</v>
      </c>
      <c r="B271" s="14">
        <v>38724</v>
      </c>
      <c r="C271" s="37">
        <v>42</v>
      </c>
      <c r="D271" s="15">
        <v>90</v>
      </c>
      <c r="E271" s="15">
        <v>33</v>
      </c>
      <c r="F271" s="15">
        <v>250</v>
      </c>
      <c r="G271" s="15">
        <f t="shared" si="65"/>
        <v>0.25</v>
      </c>
      <c r="H271" s="15">
        <v>0.201</v>
      </c>
      <c r="I271" s="10">
        <v>1</v>
      </c>
      <c r="J271" s="31">
        <f t="shared" si="58"/>
        <v>0.188</v>
      </c>
      <c r="K271" s="30">
        <v>0.013</v>
      </c>
      <c r="L271" s="25">
        <f t="shared" si="59"/>
        <v>16.23613240732389</v>
      </c>
      <c r="M271" s="25">
        <f t="shared" si="62"/>
        <v>0.01623613240732389</v>
      </c>
      <c r="N271" s="22">
        <f t="shared" si="63"/>
        <v>0.4059033101830972</v>
      </c>
      <c r="O271" s="25">
        <f t="shared" si="64"/>
        <v>1.6236132407323889</v>
      </c>
    </row>
    <row r="272" spans="1:15" ht="15">
      <c r="A272" s="15">
        <v>13</v>
      </c>
      <c r="B272" s="14">
        <v>38724</v>
      </c>
      <c r="C272" s="37">
        <v>42</v>
      </c>
      <c r="D272" s="15">
        <v>90</v>
      </c>
      <c r="E272" s="15">
        <v>22</v>
      </c>
      <c r="F272" s="15">
        <v>250</v>
      </c>
      <c r="G272" s="15">
        <f t="shared" si="65"/>
        <v>0.25</v>
      </c>
      <c r="H272" s="15">
        <v>0.314</v>
      </c>
      <c r="I272" s="10">
        <v>1</v>
      </c>
      <c r="J272" s="31">
        <f t="shared" si="58"/>
        <v>0.301</v>
      </c>
      <c r="K272" s="30">
        <v>0.013</v>
      </c>
      <c r="L272" s="25">
        <f t="shared" si="59"/>
        <v>25.99508433300261</v>
      </c>
      <c r="M272" s="25">
        <f t="shared" si="62"/>
        <v>0.02599508433300261</v>
      </c>
      <c r="N272" s="22">
        <f t="shared" si="63"/>
        <v>0.6498771083250653</v>
      </c>
      <c r="O272" s="25">
        <f t="shared" si="64"/>
        <v>2.599508433300261</v>
      </c>
    </row>
    <row r="273" spans="1:15" ht="15">
      <c r="A273" s="15">
        <v>15</v>
      </c>
      <c r="B273" s="14">
        <v>38724</v>
      </c>
      <c r="C273" s="37">
        <v>42</v>
      </c>
      <c r="D273" s="15">
        <v>90</v>
      </c>
      <c r="E273" s="15">
        <v>14</v>
      </c>
      <c r="F273" s="15">
        <v>250</v>
      </c>
      <c r="G273" s="15">
        <f t="shared" si="65"/>
        <v>0.25</v>
      </c>
      <c r="H273" s="15">
        <v>0.321</v>
      </c>
      <c r="I273" s="10">
        <v>1</v>
      </c>
      <c r="J273" s="31">
        <f t="shared" si="58"/>
        <v>0.308</v>
      </c>
      <c r="K273" s="30">
        <v>0.013</v>
      </c>
      <c r="L273" s="25">
        <f t="shared" si="59"/>
        <v>26.599621177956156</v>
      </c>
      <c r="M273" s="25">
        <f t="shared" si="62"/>
        <v>0.026599621177956157</v>
      </c>
      <c r="N273" s="22">
        <f t="shared" si="63"/>
        <v>0.6649905294489039</v>
      </c>
      <c r="O273" s="25">
        <f t="shared" si="64"/>
        <v>2.6599621177956156</v>
      </c>
    </row>
    <row r="274" spans="1:15" ht="15">
      <c r="A274" s="15">
        <v>17</v>
      </c>
      <c r="B274" s="14">
        <v>38724</v>
      </c>
      <c r="C274" s="37">
        <v>42</v>
      </c>
      <c r="D274" s="15">
        <v>90</v>
      </c>
      <c r="E274" s="15">
        <v>9</v>
      </c>
      <c r="F274" s="15">
        <v>250</v>
      </c>
      <c r="G274" s="15">
        <f t="shared" si="65"/>
        <v>0.25</v>
      </c>
      <c r="H274" s="15">
        <v>0.337</v>
      </c>
      <c r="I274" s="10">
        <v>1</v>
      </c>
      <c r="J274" s="31">
        <f t="shared" si="58"/>
        <v>0.324</v>
      </c>
      <c r="K274" s="30">
        <v>0.013</v>
      </c>
      <c r="L274" s="25">
        <f t="shared" si="59"/>
        <v>27.981419680707127</v>
      </c>
      <c r="M274" s="25">
        <f t="shared" si="62"/>
        <v>0.027981419680707127</v>
      </c>
      <c r="N274" s="22">
        <f t="shared" si="63"/>
        <v>0.6995354920176782</v>
      </c>
      <c r="O274" s="25">
        <f t="shared" si="64"/>
        <v>2.7981419680707127</v>
      </c>
    </row>
    <row r="275" spans="1:15" ht="15">
      <c r="A275" s="15">
        <v>19</v>
      </c>
      <c r="B275" s="14">
        <v>38724</v>
      </c>
      <c r="C275" s="37">
        <v>42</v>
      </c>
      <c r="D275" s="15">
        <v>90</v>
      </c>
      <c r="E275" s="15">
        <v>7</v>
      </c>
      <c r="F275" s="15">
        <v>250</v>
      </c>
      <c r="G275" s="15">
        <f t="shared" si="65"/>
        <v>0.25</v>
      </c>
      <c r="H275" s="15">
        <v>0.339</v>
      </c>
      <c r="I275" s="10">
        <v>1</v>
      </c>
      <c r="J275" s="31">
        <f t="shared" si="58"/>
        <v>0.326</v>
      </c>
      <c r="K275" s="30">
        <v>0.013</v>
      </c>
      <c r="L275" s="25">
        <f t="shared" si="59"/>
        <v>28.154144493550998</v>
      </c>
      <c r="M275" s="25">
        <f t="shared" si="62"/>
        <v>0.028154144493550998</v>
      </c>
      <c r="N275" s="22">
        <f t="shared" si="63"/>
        <v>0.703853612338775</v>
      </c>
      <c r="O275" s="25">
        <f t="shared" si="64"/>
        <v>2.8154144493551</v>
      </c>
    </row>
    <row r="276" spans="1:15" ht="15">
      <c r="A276" s="15">
        <v>21</v>
      </c>
      <c r="B276" s="14">
        <v>38724</v>
      </c>
      <c r="C276" s="37">
        <v>42</v>
      </c>
      <c r="D276" s="15">
        <v>90</v>
      </c>
      <c r="E276" s="15">
        <v>3</v>
      </c>
      <c r="F276" s="15">
        <v>250</v>
      </c>
      <c r="G276" s="15">
        <f t="shared" si="65"/>
        <v>0.25</v>
      </c>
      <c r="H276" s="15">
        <v>0.36</v>
      </c>
      <c r="I276" s="10">
        <v>1</v>
      </c>
      <c r="J276" s="31">
        <f t="shared" si="58"/>
        <v>0.347</v>
      </c>
      <c r="K276" s="30">
        <v>0.013</v>
      </c>
      <c r="L276" s="25">
        <f t="shared" si="59"/>
        <v>29.96775502841164</v>
      </c>
      <c r="M276" s="25">
        <f t="shared" si="62"/>
        <v>0.029967755028411643</v>
      </c>
      <c r="N276" s="22">
        <f t="shared" si="63"/>
        <v>0.7491938757102911</v>
      </c>
      <c r="O276" s="25">
        <f t="shared" si="64"/>
        <v>2.9967755028411642</v>
      </c>
    </row>
    <row r="277" spans="1:15" ht="15">
      <c r="A277" s="15">
        <v>23</v>
      </c>
      <c r="B277" s="14">
        <v>38724</v>
      </c>
      <c r="C277" s="37">
        <v>42</v>
      </c>
      <c r="D277" s="15">
        <v>90</v>
      </c>
      <c r="E277" s="15">
        <v>0</v>
      </c>
      <c r="F277" s="15">
        <v>250</v>
      </c>
      <c r="G277" s="15">
        <f t="shared" si="65"/>
        <v>0.25</v>
      </c>
      <c r="H277" s="15">
        <v>0.359</v>
      </c>
      <c r="I277" s="10">
        <v>1</v>
      </c>
      <c r="J277" s="31">
        <f t="shared" si="58"/>
        <v>0.346</v>
      </c>
      <c r="K277" s="30">
        <v>0.013</v>
      </c>
      <c r="L277" s="25">
        <f t="shared" si="59"/>
        <v>29.881392621989708</v>
      </c>
      <c r="M277" s="25">
        <f t="shared" si="62"/>
        <v>0.02988139262198971</v>
      </c>
      <c r="N277" s="22">
        <f t="shared" si="63"/>
        <v>0.7470348155497428</v>
      </c>
      <c r="O277" s="25">
        <f t="shared" si="64"/>
        <v>2.9881392621989713</v>
      </c>
    </row>
    <row r="278" spans="1:15" ht="15">
      <c r="A278" s="15">
        <v>1</v>
      </c>
      <c r="B278" s="14">
        <v>38724</v>
      </c>
      <c r="C278" s="37">
        <v>43</v>
      </c>
      <c r="D278" s="15">
        <v>95</v>
      </c>
      <c r="E278" s="15">
        <v>150</v>
      </c>
      <c r="F278" s="15">
        <v>750</v>
      </c>
      <c r="G278" s="15">
        <f t="shared" si="65"/>
        <v>0.75</v>
      </c>
      <c r="H278" s="15">
        <v>0.168</v>
      </c>
      <c r="I278" s="10">
        <v>1</v>
      </c>
      <c r="J278" s="31">
        <f t="shared" si="58"/>
        <v>0.155</v>
      </c>
      <c r="K278" s="30">
        <v>0.013</v>
      </c>
      <c r="L278" s="25">
        <f t="shared" si="59"/>
        <v>13.386172995400015</v>
      </c>
      <c r="M278" s="25">
        <f t="shared" si="62"/>
        <v>0.013386172995400016</v>
      </c>
      <c r="N278" s="22">
        <f t="shared" si="63"/>
        <v>0.3346543248850004</v>
      </c>
      <c r="O278" s="25">
        <f t="shared" si="64"/>
        <v>0.4462057665133339</v>
      </c>
    </row>
    <row r="279" spans="1:15" ht="15">
      <c r="A279" s="15">
        <v>3</v>
      </c>
      <c r="B279" s="14">
        <v>38724</v>
      </c>
      <c r="C279" s="37">
        <v>43</v>
      </c>
      <c r="D279" s="15">
        <v>95</v>
      </c>
      <c r="E279" s="15">
        <v>100</v>
      </c>
      <c r="F279" s="15">
        <v>500</v>
      </c>
      <c r="G279" s="15">
        <f t="shared" si="65"/>
        <v>0.5</v>
      </c>
      <c r="H279" s="15">
        <v>0.146</v>
      </c>
      <c r="I279" s="10">
        <v>1</v>
      </c>
      <c r="J279" s="31">
        <f t="shared" si="58"/>
        <v>0.13299999999999998</v>
      </c>
      <c r="K279" s="30">
        <v>0.013</v>
      </c>
      <c r="L279" s="25">
        <f t="shared" si="59"/>
        <v>11.48620005411743</v>
      </c>
      <c r="M279" s="25">
        <f t="shared" si="62"/>
        <v>0.011486200054117431</v>
      </c>
      <c r="N279" s="22">
        <f t="shared" si="63"/>
        <v>0.2871550013529358</v>
      </c>
      <c r="O279" s="25">
        <f t="shared" si="64"/>
        <v>0.5743100027058716</v>
      </c>
    </row>
    <row r="280" spans="1:15" ht="15">
      <c r="A280" s="15">
        <v>5</v>
      </c>
      <c r="B280" s="14">
        <v>38724</v>
      </c>
      <c r="C280" s="37">
        <v>43</v>
      </c>
      <c r="D280" s="15">
        <v>95</v>
      </c>
      <c r="E280" s="15">
        <v>80</v>
      </c>
      <c r="F280" s="15">
        <v>500</v>
      </c>
      <c r="G280" s="15">
        <f t="shared" si="65"/>
        <v>0.5</v>
      </c>
      <c r="H280" s="15">
        <v>0.194</v>
      </c>
      <c r="I280" s="10">
        <v>1</v>
      </c>
      <c r="J280" s="31">
        <f t="shared" si="58"/>
        <v>0.181</v>
      </c>
      <c r="K280" s="30">
        <v>0.013</v>
      </c>
      <c r="L280" s="25">
        <f t="shared" si="59"/>
        <v>15.63159556237034</v>
      </c>
      <c r="M280" s="25">
        <f t="shared" si="62"/>
        <v>0.01563159556237034</v>
      </c>
      <c r="N280" s="22">
        <f t="shared" si="63"/>
        <v>0.3907898890592585</v>
      </c>
      <c r="O280" s="25">
        <f t="shared" si="64"/>
        <v>0.781579778118517</v>
      </c>
    </row>
    <row r="281" spans="1:15" ht="15">
      <c r="A281" s="15">
        <v>7</v>
      </c>
      <c r="B281" s="14">
        <v>38724</v>
      </c>
      <c r="C281" s="37">
        <v>43</v>
      </c>
      <c r="D281" s="15">
        <v>95</v>
      </c>
      <c r="E281" s="15">
        <v>60</v>
      </c>
      <c r="F281" s="15">
        <v>400</v>
      </c>
      <c r="G281" s="15">
        <f t="shared" si="65"/>
        <v>0.4</v>
      </c>
      <c r="H281" s="15">
        <v>0.174</v>
      </c>
      <c r="I281" s="10">
        <v>1</v>
      </c>
      <c r="J281" s="31">
        <f t="shared" si="58"/>
        <v>0.16099999999999998</v>
      </c>
      <c r="K281" s="30">
        <v>0.013</v>
      </c>
      <c r="L281" s="25">
        <f t="shared" si="59"/>
        <v>13.904347433931626</v>
      </c>
      <c r="M281" s="25">
        <f t="shared" si="62"/>
        <v>0.013904347433931626</v>
      </c>
      <c r="N281" s="22">
        <f t="shared" si="63"/>
        <v>0.3476086858482907</v>
      </c>
      <c r="O281" s="25">
        <f t="shared" si="64"/>
        <v>0.8690217146207266</v>
      </c>
    </row>
    <row r="282" spans="1:15" ht="15">
      <c r="A282" s="15">
        <v>9</v>
      </c>
      <c r="B282" s="14">
        <v>38724</v>
      </c>
      <c r="C282" s="37">
        <v>43</v>
      </c>
      <c r="D282" s="15">
        <v>95</v>
      </c>
      <c r="E282" s="15">
        <v>50</v>
      </c>
      <c r="F282" s="15">
        <v>400</v>
      </c>
      <c r="G282" s="15">
        <f t="shared" si="65"/>
        <v>0.4</v>
      </c>
      <c r="H282" s="15">
        <v>0.175</v>
      </c>
      <c r="I282" s="10">
        <v>1</v>
      </c>
      <c r="J282" s="31">
        <f t="shared" si="58"/>
        <v>0.16199999999999998</v>
      </c>
      <c r="K282" s="30">
        <v>0.013</v>
      </c>
      <c r="L282" s="25">
        <f t="shared" si="59"/>
        <v>13.990709840353562</v>
      </c>
      <c r="M282" s="25">
        <f t="shared" si="62"/>
        <v>0.013990709840353562</v>
      </c>
      <c r="N282" s="22">
        <f t="shared" si="63"/>
        <v>0.349767746008839</v>
      </c>
      <c r="O282" s="25">
        <f t="shared" si="64"/>
        <v>0.8744193650220974</v>
      </c>
    </row>
    <row r="283" spans="1:15" ht="15">
      <c r="A283" s="15">
        <v>11</v>
      </c>
      <c r="B283" s="14">
        <v>38724</v>
      </c>
      <c r="C283" s="37">
        <v>43</v>
      </c>
      <c r="D283" s="15">
        <v>95</v>
      </c>
      <c r="E283" s="15">
        <v>38</v>
      </c>
      <c r="F283" s="15">
        <v>350</v>
      </c>
      <c r="G283" s="15">
        <f t="shared" si="65"/>
        <v>0.35</v>
      </c>
      <c r="H283" s="15">
        <v>0.276</v>
      </c>
      <c r="I283" s="10">
        <v>1</v>
      </c>
      <c r="J283" s="31">
        <f t="shared" si="58"/>
        <v>0.263</v>
      </c>
      <c r="K283" s="30">
        <v>0.013</v>
      </c>
      <c r="L283" s="25">
        <f t="shared" si="59"/>
        <v>22.713312888969057</v>
      </c>
      <c r="M283" s="25">
        <f t="shared" si="62"/>
        <v>0.022713312888969057</v>
      </c>
      <c r="N283" s="22">
        <f t="shared" si="63"/>
        <v>0.5678328222242264</v>
      </c>
      <c r="O283" s="25">
        <f t="shared" si="64"/>
        <v>1.6223794920692183</v>
      </c>
    </row>
    <row r="284" spans="1:15" ht="15">
      <c r="A284" s="15">
        <v>13</v>
      </c>
      <c r="B284" s="14">
        <v>38724</v>
      </c>
      <c r="C284" s="37">
        <v>43</v>
      </c>
      <c r="D284" s="15">
        <v>95</v>
      </c>
      <c r="E284" s="15">
        <v>25</v>
      </c>
      <c r="F284" s="15">
        <v>250</v>
      </c>
      <c r="G284" s="15">
        <f t="shared" si="65"/>
        <v>0.25</v>
      </c>
      <c r="H284" s="15">
        <v>0.669</v>
      </c>
      <c r="I284" s="10">
        <v>1</v>
      </c>
      <c r="J284" s="31">
        <f t="shared" si="58"/>
        <v>0.656</v>
      </c>
      <c r="K284" s="30">
        <v>0.013</v>
      </c>
      <c r="L284" s="25">
        <f t="shared" si="59"/>
        <v>56.65373861278974</v>
      </c>
      <c r="M284" s="25">
        <f t="shared" si="62"/>
        <v>0.05665373861278974</v>
      </c>
      <c r="N284" s="22">
        <f t="shared" si="63"/>
        <v>1.4163434653197435</v>
      </c>
      <c r="O284" s="25">
        <f t="shared" si="64"/>
        <v>5.665373861278974</v>
      </c>
    </row>
    <row r="285" spans="1:15" ht="15">
      <c r="A285" s="15">
        <v>15</v>
      </c>
      <c r="B285" s="14">
        <v>38724</v>
      </c>
      <c r="C285" s="37">
        <v>43</v>
      </c>
      <c r="D285" s="15">
        <v>95</v>
      </c>
      <c r="E285" s="15">
        <v>17</v>
      </c>
      <c r="F285" s="15">
        <v>250</v>
      </c>
      <c r="G285" s="15">
        <f t="shared" si="65"/>
        <v>0.25</v>
      </c>
      <c r="H285" s="15">
        <v>0.881</v>
      </c>
      <c r="I285" s="10">
        <v>1</v>
      </c>
      <c r="J285" s="31">
        <f t="shared" si="58"/>
        <v>0.868</v>
      </c>
      <c r="K285" s="30">
        <v>0.013</v>
      </c>
      <c r="L285" s="25">
        <f t="shared" si="59"/>
        <v>74.96256877424008</v>
      </c>
      <c r="M285" s="25">
        <f t="shared" si="62"/>
        <v>0.07496256877424008</v>
      </c>
      <c r="N285" s="22">
        <f t="shared" si="63"/>
        <v>1.874064219356002</v>
      </c>
      <c r="O285" s="25">
        <f t="shared" si="64"/>
        <v>7.496256877424008</v>
      </c>
    </row>
    <row r="286" spans="1:15" ht="15">
      <c r="A286" s="15">
        <v>17</v>
      </c>
      <c r="B286" s="14">
        <v>38724</v>
      </c>
      <c r="C286" s="37">
        <v>43</v>
      </c>
      <c r="D286" s="15">
        <v>95</v>
      </c>
      <c r="E286" s="15">
        <v>11</v>
      </c>
      <c r="F286" s="15">
        <v>250</v>
      </c>
      <c r="G286" s="15">
        <f t="shared" si="65"/>
        <v>0.25</v>
      </c>
      <c r="H286" s="15">
        <v>0.93</v>
      </c>
      <c r="I286" s="10">
        <v>1</v>
      </c>
      <c r="J286" s="31">
        <f t="shared" si="58"/>
        <v>0.917</v>
      </c>
      <c r="K286" s="30">
        <v>0.013</v>
      </c>
      <c r="L286" s="25">
        <f t="shared" si="59"/>
        <v>79.19432668891493</v>
      </c>
      <c r="M286" s="25">
        <f t="shared" si="62"/>
        <v>0.07919432668891493</v>
      </c>
      <c r="N286" s="22">
        <f t="shared" si="63"/>
        <v>1.9798581672228732</v>
      </c>
      <c r="O286" s="25">
        <f t="shared" si="64"/>
        <v>7.919432668891493</v>
      </c>
    </row>
    <row r="287" spans="1:15" ht="15">
      <c r="A287" s="15">
        <v>19</v>
      </c>
      <c r="B287" s="14">
        <v>38724</v>
      </c>
      <c r="C287" s="37">
        <v>43</v>
      </c>
      <c r="D287" s="15">
        <v>95</v>
      </c>
      <c r="E287" s="15">
        <v>8</v>
      </c>
      <c r="F287" s="15">
        <v>250</v>
      </c>
      <c r="G287" s="15">
        <f t="shared" si="65"/>
        <v>0.25</v>
      </c>
      <c r="H287" s="15">
        <v>0.933</v>
      </c>
      <c r="I287" s="10">
        <v>1</v>
      </c>
      <c r="J287" s="31">
        <f t="shared" si="58"/>
        <v>0.92</v>
      </c>
      <c r="K287" s="30">
        <v>0.013</v>
      </c>
      <c r="L287" s="25">
        <f t="shared" si="59"/>
        <v>79.45341390818074</v>
      </c>
      <c r="M287" s="25">
        <f t="shared" si="62"/>
        <v>0.07945341390818074</v>
      </c>
      <c r="N287" s="22">
        <f t="shared" si="63"/>
        <v>1.9863353477045185</v>
      </c>
      <c r="O287" s="25">
        <f t="shared" si="64"/>
        <v>7.945341390818074</v>
      </c>
    </row>
    <row r="288" spans="1:15" ht="15">
      <c r="A288" s="15">
        <v>21</v>
      </c>
      <c r="B288" s="14">
        <v>38724</v>
      </c>
      <c r="C288" s="37">
        <v>43</v>
      </c>
      <c r="D288" s="15">
        <v>95</v>
      </c>
      <c r="E288" s="15">
        <v>4</v>
      </c>
      <c r="F288" s="15">
        <v>250</v>
      </c>
      <c r="G288" s="15">
        <f t="shared" si="65"/>
        <v>0.25</v>
      </c>
      <c r="H288" s="15">
        <v>0.943</v>
      </c>
      <c r="I288" s="10">
        <v>1</v>
      </c>
      <c r="J288" s="31">
        <f t="shared" si="58"/>
        <v>0.9299999999999999</v>
      </c>
      <c r="K288" s="30">
        <v>0.013</v>
      </c>
      <c r="L288" s="25">
        <f t="shared" si="59"/>
        <v>80.31703797240009</v>
      </c>
      <c r="M288" s="25">
        <f t="shared" si="62"/>
        <v>0.08031703797240008</v>
      </c>
      <c r="N288" s="22">
        <f t="shared" si="63"/>
        <v>2.0079259493100023</v>
      </c>
      <c r="O288" s="25">
        <f t="shared" si="64"/>
        <v>8.03170379724001</v>
      </c>
    </row>
    <row r="289" spans="1:15" ht="15">
      <c r="A289" s="15">
        <v>23</v>
      </c>
      <c r="B289" s="14">
        <v>38724</v>
      </c>
      <c r="C289" s="37">
        <v>43</v>
      </c>
      <c r="D289" s="15">
        <v>95</v>
      </c>
      <c r="E289" s="15">
        <v>0</v>
      </c>
      <c r="F289" s="15">
        <v>250</v>
      </c>
      <c r="G289" s="15">
        <f t="shared" si="65"/>
        <v>0.25</v>
      </c>
      <c r="H289" s="15">
        <v>0.956</v>
      </c>
      <c r="I289" s="10">
        <v>1</v>
      </c>
      <c r="J289" s="31">
        <f t="shared" si="58"/>
        <v>0.943</v>
      </c>
      <c r="K289" s="30">
        <v>0.013</v>
      </c>
      <c r="L289" s="25">
        <f t="shared" si="59"/>
        <v>81.43974925588525</v>
      </c>
      <c r="M289" s="25">
        <f t="shared" si="62"/>
        <v>0.08143974925588525</v>
      </c>
      <c r="N289" s="22">
        <f t="shared" si="63"/>
        <v>2.0359937313971312</v>
      </c>
      <c r="O289" s="25">
        <f t="shared" si="64"/>
        <v>8.143974925588525</v>
      </c>
    </row>
    <row r="290" spans="3:15" ht="15">
      <c r="C290" s="20"/>
      <c r="H290" s="10"/>
      <c r="I290" s="10"/>
      <c r="J290" s="30"/>
      <c r="K290" s="33"/>
      <c r="O290" s="24"/>
    </row>
    <row r="291" spans="3:15" ht="15">
      <c r="C291" s="20"/>
      <c r="H291" s="10"/>
      <c r="I291" s="10"/>
      <c r="J291" s="31"/>
      <c r="K291" s="30"/>
      <c r="L291" s="25"/>
      <c r="M291" s="25"/>
      <c r="N291" s="22"/>
      <c r="O291" s="25"/>
    </row>
    <row r="292" spans="3:15" ht="15">
      <c r="C292" s="20"/>
      <c r="H292" s="10"/>
      <c r="I292" s="10"/>
      <c r="J292" s="30"/>
      <c r="K292" s="33"/>
      <c r="O292" s="24"/>
    </row>
    <row r="293" spans="1:16" ht="15.75">
      <c r="A293" s="8"/>
      <c r="B293" s="11"/>
      <c r="C293" s="38"/>
      <c r="D293" s="8"/>
      <c r="E293" s="8"/>
      <c r="F293" s="8"/>
      <c r="G293" s="12"/>
      <c r="H293" s="12"/>
      <c r="I293" s="12"/>
      <c r="J293" s="34"/>
      <c r="K293" s="34"/>
      <c r="L293" s="7"/>
      <c r="M293" s="7"/>
      <c r="N293" s="7"/>
      <c r="O293" s="36"/>
      <c r="P293" s="7"/>
    </row>
    <row r="294" spans="1:15" ht="15">
      <c r="A294" s="10">
        <v>1</v>
      </c>
      <c r="B294" s="9">
        <v>38724</v>
      </c>
      <c r="C294" s="37">
        <v>44</v>
      </c>
      <c r="D294" s="10">
        <v>96</v>
      </c>
      <c r="E294" s="10">
        <v>150</v>
      </c>
      <c r="F294" s="10">
        <v>870</v>
      </c>
      <c r="G294" s="10">
        <f aca="true" t="shared" si="66" ref="G294:G337">F294/1000</f>
        <v>0.87</v>
      </c>
      <c r="H294" s="10">
        <v>0.162</v>
      </c>
      <c r="I294" s="10">
        <v>1</v>
      </c>
      <c r="J294" s="31">
        <f>H294-$K$88</f>
        <v>0.149</v>
      </c>
      <c r="K294" s="30">
        <v>0.013</v>
      </c>
      <c r="L294" s="25">
        <f>J294/$U$528</f>
        <v>12.8679985568684</v>
      </c>
      <c r="M294" s="25">
        <f>L294*0.01</f>
        <v>0.128679985568684</v>
      </c>
      <c r="N294" s="22">
        <f aca="true" t="shared" si="67" ref="N294:N357">M294*5/4*24/10*I294</f>
        <v>0.38603995670605207</v>
      </c>
      <c r="O294" s="25">
        <f>N294/G294</f>
        <v>0.44372408816787595</v>
      </c>
    </row>
    <row r="295" spans="1:15" ht="15">
      <c r="A295" s="10">
        <v>3</v>
      </c>
      <c r="B295" s="9">
        <v>38724</v>
      </c>
      <c r="C295" s="37">
        <v>44</v>
      </c>
      <c r="D295" s="10">
        <v>96</v>
      </c>
      <c r="E295" s="10">
        <v>125</v>
      </c>
      <c r="F295" s="10">
        <v>750</v>
      </c>
      <c r="G295" s="10">
        <f t="shared" si="66"/>
        <v>0.75</v>
      </c>
      <c r="H295" s="10">
        <v>0.201</v>
      </c>
      <c r="I295" s="10">
        <v>1</v>
      </c>
      <c r="J295" s="31">
        <f aca="true" t="shared" si="68" ref="J295:J358">H295-$K$88</f>
        <v>0.188</v>
      </c>
      <c r="K295" s="30">
        <v>0.013</v>
      </c>
      <c r="L295" s="25">
        <f aca="true" t="shared" si="69" ref="L295:L358">J295/$U$528</f>
        <v>16.23613240732389</v>
      </c>
      <c r="M295" s="25">
        <f aca="true" t="shared" si="70" ref="M295:M358">L295*0.01</f>
        <v>0.1623613240732389</v>
      </c>
      <c r="N295" s="22">
        <f t="shared" si="67"/>
        <v>0.4870839722197166</v>
      </c>
      <c r="O295" s="25">
        <f aca="true" t="shared" si="71" ref="O295:O358">N295/G295</f>
        <v>0.6494452962929554</v>
      </c>
    </row>
    <row r="296" spans="1:15" ht="15">
      <c r="A296" s="10">
        <v>5</v>
      </c>
      <c r="B296" s="9">
        <v>38724</v>
      </c>
      <c r="C296" s="37">
        <v>44</v>
      </c>
      <c r="D296" s="10">
        <v>96</v>
      </c>
      <c r="E296" s="10">
        <v>100</v>
      </c>
      <c r="F296" s="10">
        <v>750</v>
      </c>
      <c r="G296" s="10">
        <f t="shared" si="66"/>
        <v>0.75</v>
      </c>
      <c r="H296" s="10">
        <v>0.244</v>
      </c>
      <c r="I296" s="10">
        <v>1</v>
      </c>
      <c r="J296" s="31">
        <f t="shared" si="68"/>
        <v>0.23099999999999998</v>
      </c>
      <c r="K296" s="30">
        <v>0.013</v>
      </c>
      <c r="L296" s="25">
        <f t="shared" si="69"/>
        <v>19.949715883467118</v>
      </c>
      <c r="M296" s="25">
        <f t="shared" si="70"/>
        <v>0.19949715883467117</v>
      </c>
      <c r="N296" s="22">
        <f t="shared" si="67"/>
        <v>0.5984914765040136</v>
      </c>
      <c r="O296" s="25">
        <f t="shared" si="71"/>
        <v>0.7979886353386848</v>
      </c>
    </row>
    <row r="297" spans="1:22" ht="15">
      <c r="A297" s="10">
        <v>7</v>
      </c>
      <c r="B297" s="9">
        <v>38724</v>
      </c>
      <c r="C297" s="37">
        <v>44</v>
      </c>
      <c r="D297" s="10">
        <v>96</v>
      </c>
      <c r="E297" s="10">
        <v>80</v>
      </c>
      <c r="F297" s="10">
        <v>750</v>
      </c>
      <c r="G297" s="10">
        <f t="shared" si="66"/>
        <v>0.75</v>
      </c>
      <c r="H297" s="10">
        <v>0.135</v>
      </c>
      <c r="I297" s="10">
        <v>1</v>
      </c>
      <c r="J297" s="31">
        <f t="shared" si="68"/>
        <v>0.12200000000000001</v>
      </c>
      <c r="K297" s="30">
        <v>0.013</v>
      </c>
      <c r="L297" s="25">
        <f t="shared" si="69"/>
        <v>10.536213583476142</v>
      </c>
      <c r="M297" s="25">
        <f t="shared" si="70"/>
        <v>0.10536213583476142</v>
      </c>
      <c r="N297" s="22">
        <f t="shared" si="67"/>
        <v>0.31608640750428424</v>
      </c>
      <c r="O297" s="25">
        <f t="shared" si="71"/>
        <v>0.42144854333904563</v>
      </c>
      <c r="S297" t="s">
        <v>4</v>
      </c>
      <c r="V297" t="s">
        <v>5</v>
      </c>
    </row>
    <row r="298" spans="1:22" ht="15">
      <c r="A298" s="10">
        <v>9</v>
      </c>
      <c r="B298" s="9">
        <v>38724</v>
      </c>
      <c r="C298" s="37">
        <v>44</v>
      </c>
      <c r="D298" s="10">
        <v>96</v>
      </c>
      <c r="E298" s="10">
        <v>70</v>
      </c>
      <c r="F298" s="10">
        <v>650</v>
      </c>
      <c r="G298" s="10">
        <f t="shared" si="66"/>
        <v>0.65</v>
      </c>
      <c r="H298" s="10">
        <v>0.187</v>
      </c>
      <c r="I298" s="10">
        <v>1</v>
      </c>
      <c r="J298" s="31">
        <f t="shared" si="68"/>
        <v>0.174</v>
      </c>
      <c r="K298" s="30">
        <v>0.013</v>
      </c>
      <c r="L298" s="25">
        <f t="shared" si="69"/>
        <v>15.02705871741679</v>
      </c>
      <c r="M298" s="25">
        <f t="shared" si="70"/>
        <v>0.15027058717416789</v>
      </c>
      <c r="N298" s="22">
        <f t="shared" si="67"/>
        <v>0.4508117615225037</v>
      </c>
      <c r="O298" s="25">
        <f t="shared" si="71"/>
        <v>0.6935565561884672</v>
      </c>
      <c r="S298">
        <v>0</v>
      </c>
      <c r="T298">
        <v>0.001</v>
      </c>
      <c r="U298" t="s">
        <v>6</v>
      </c>
      <c r="V298">
        <f>RSQ(T298:T304,S298:S304)</f>
        <v>0.9997325859824272</v>
      </c>
    </row>
    <row r="299" spans="1:22" ht="15">
      <c r="A299" s="10">
        <v>11</v>
      </c>
      <c r="B299" s="9">
        <v>38724</v>
      </c>
      <c r="C299" s="37">
        <v>44</v>
      </c>
      <c r="D299" s="10">
        <v>96</v>
      </c>
      <c r="E299" s="10">
        <v>55</v>
      </c>
      <c r="F299" s="10">
        <v>650</v>
      </c>
      <c r="G299" s="10">
        <f t="shared" si="66"/>
        <v>0.65</v>
      </c>
      <c r="H299" s="10">
        <v>0.192</v>
      </c>
      <c r="I299" s="10">
        <v>1</v>
      </c>
      <c r="J299" s="31">
        <f t="shared" si="68"/>
        <v>0.179</v>
      </c>
      <c r="K299" s="30">
        <v>0.013</v>
      </c>
      <c r="L299" s="25">
        <f t="shared" si="69"/>
        <v>15.458870749526467</v>
      </c>
      <c r="M299" s="25">
        <f t="shared" si="70"/>
        <v>0.15458870749526468</v>
      </c>
      <c r="N299" s="22">
        <f t="shared" si="67"/>
        <v>0.46376612248579396</v>
      </c>
      <c r="O299" s="25">
        <f t="shared" si="71"/>
        <v>0.7134863422858368</v>
      </c>
      <c r="S299">
        <v>2.5</v>
      </c>
      <c r="T299">
        <v>0.03</v>
      </c>
      <c r="U299" t="s">
        <v>7</v>
      </c>
      <c r="V299">
        <f>LINEST(T298:T304,S298:S304)</f>
        <v>0.011637075718015664</v>
      </c>
    </row>
    <row r="300" spans="1:20" ht="15">
      <c r="A300" s="10">
        <v>13</v>
      </c>
      <c r="B300" s="9">
        <v>38724</v>
      </c>
      <c r="C300" s="37">
        <v>44</v>
      </c>
      <c r="D300" s="10">
        <v>96</v>
      </c>
      <c r="E300" s="10">
        <v>37</v>
      </c>
      <c r="F300" s="10">
        <v>500</v>
      </c>
      <c r="G300" s="10">
        <f t="shared" si="66"/>
        <v>0.5</v>
      </c>
      <c r="H300" s="10">
        <v>0.205</v>
      </c>
      <c r="I300" s="10">
        <v>4</v>
      </c>
      <c r="J300" s="31">
        <f t="shared" si="68"/>
        <v>0.19199999999999998</v>
      </c>
      <c r="K300" s="30">
        <v>0.013</v>
      </c>
      <c r="L300" s="25">
        <f t="shared" si="69"/>
        <v>16.581582033011628</v>
      </c>
      <c r="M300" s="25">
        <f t="shared" si="70"/>
        <v>0.1658158203301163</v>
      </c>
      <c r="N300" s="22">
        <f t="shared" si="67"/>
        <v>1.9897898439613957</v>
      </c>
      <c r="O300" s="25">
        <f t="shared" si="71"/>
        <v>3.9795796879227914</v>
      </c>
      <c r="S300">
        <v>5</v>
      </c>
      <c r="T300">
        <v>0.061</v>
      </c>
    </row>
    <row r="301" spans="1:25" ht="15">
      <c r="A301" s="10">
        <v>15</v>
      </c>
      <c r="B301" s="9">
        <v>38724</v>
      </c>
      <c r="C301" s="37">
        <v>44</v>
      </c>
      <c r="D301" s="10">
        <v>96</v>
      </c>
      <c r="E301" s="10">
        <v>24</v>
      </c>
      <c r="F301" s="10">
        <v>500</v>
      </c>
      <c r="G301" s="10">
        <f t="shared" si="66"/>
        <v>0.5</v>
      </c>
      <c r="H301" s="10">
        <v>0.289</v>
      </c>
      <c r="I301" s="10">
        <v>4</v>
      </c>
      <c r="J301" s="31">
        <f t="shared" si="68"/>
        <v>0.27599999999999997</v>
      </c>
      <c r="K301" s="30">
        <v>0.013</v>
      </c>
      <c r="L301" s="25">
        <f t="shared" si="69"/>
        <v>23.836024172454216</v>
      </c>
      <c r="M301" s="25">
        <f t="shared" si="70"/>
        <v>0.23836024172454218</v>
      </c>
      <c r="N301" s="22">
        <f t="shared" si="67"/>
        <v>2.8603229006945066</v>
      </c>
      <c r="O301" s="25">
        <f t="shared" si="71"/>
        <v>5.720645801389013</v>
      </c>
      <c r="S301">
        <v>10</v>
      </c>
      <c r="T301">
        <v>0.12</v>
      </c>
      <c r="V301">
        <f>S299/T299</f>
        <v>83.33333333333334</v>
      </c>
      <c r="W301" t="e">
        <f>T299/U299</f>
        <v>#VALUE!</v>
      </c>
      <c r="X301" t="e">
        <f>U299/V299</f>
        <v>#VALUE!</v>
      </c>
      <c r="Y301" t="e">
        <f>V299/W299</f>
        <v>#DIV/0!</v>
      </c>
    </row>
    <row r="302" spans="1:22" ht="15">
      <c r="A302" s="10">
        <v>17</v>
      </c>
      <c r="B302" s="9">
        <v>38724</v>
      </c>
      <c r="C302" s="37">
        <v>44</v>
      </c>
      <c r="D302" s="10">
        <v>96</v>
      </c>
      <c r="E302" s="10">
        <v>15</v>
      </c>
      <c r="F302" s="10">
        <v>450</v>
      </c>
      <c r="G302" s="10">
        <f t="shared" si="66"/>
        <v>0.45</v>
      </c>
      <c r="H302" s="10">
        <v>0.256</v>
      </c>
      <c r="I302" s="10">
        <v>4</v>
      </c>
      <c r="J302" s="31">
        <f t="shared" si="68"/>
        <v>0.243</v>
      </c>
      <c r="K302" s="30">
        <v>0.013</v>
      </c>
      <c r="L302" s="25">
        <f t="shared" si="69"/>
        <v>20.986064760530343</v>
      </c>
      <c r="M302" s="25">
        <f t="shared" si="70"/>
        <v>0.20986064760530343</v>
      </c>
      <c r="N302" s="22">
        <f t="shared" si="67"/>
        <v>2.5183277712636416</v>
      </c>
      <c r="O302" s="25">
        <f t="shared" si="71"/>
        <v>5.596283936141425</v>
      </c>
      <c r="S302">
        <v>15</v>
      </c>
      <c r="T302">
        <v>0.18</v>
      </c>
      <c r="V302">
        <f>S300/T300</f>
        <v>81.9672131147541</v>
      </c>
    </row>
    <row r="303" spans="1:22" ht="15">
      <c r="A303" s="10">
        <v>19</v>
      </c>
      <c r="B303" s="9">
        <v>38724</v>
      </c>
      <c r="C303" s="37">
        <v>44</v>
      </c>
      <c r="D303" s="10">
        <v>96</v>
      </c>
      <c r="E303" s="10">
        <v>11</v>
      </c>
      <c r="F303" s="10">
        <v>450</v>
      </c>
      <c r="G303" s="10">
        <f t="shared" si="66"/>
        <v>0.45</v>
      </c>
      <c r="H303" s="10">
        <v>0.267</v>
      </c>
      <c r="I303" s="10">
        <v>4</v>
      </c>
      <c r="J303" s="31">
        <f t="shared" si="68"/>
        <v>0.254</v>
      </c>
      <c r="K303" s="30">
        <v>0.013</v>
      </c>
      <c r="L303" s="25">
        <f t="shared" si="69"/>
        <v>21.936051231171636</v>
      </c>
      <c r="M303" s="25">
        <f t="shared" si="70"/>
        <v>0.21936051231171635</v>
      </c>
      <c r="N303" s="22">
        <f t="shared" si="67"/>
        <v>2.632326147740596</v>
      </c>
      <c r="O303" s="25">
        <f t="shared" si="71"/>
        <v>5.849613661645769</v>
      </c>
      <c r="S303">
        <v>20</v>
      </c>
      <c r="T303">
        <v>0.232</v>
      </c>
      <c r="V303">
        <f>S301/T301</f>
        <v>83.33333333333334</v>
      </c>
    </row>
    <row r="304" spans="1:23" ht="15">
      <c r="A304" s="10">
        <v>21</v>
      </c>
      <c r="B304" s="9">
        <v>38724</v>
      </c>
      <c r="C304" s="37">
        <v>44</v>
      </c>
      <c r="D304" s="10">
        <v>96</v>
      </c>
      <c r="E304" s="10">
        <v>6</v>
      </c>
      <c r="F304" s="10">
        <v>400</v>
      </c>
      <c r="G304" s="10">
        <f t="shared" si="66"/>
        <v>0.4</v>
      </c>
      <c r="H304" s="10">
        <v>0.212</v>
      </c>
      <c r="I304" s="10">
        <v>4</v>
      </c>
      <c r="J304" s="31">
        <f t="shared" si="68"/>
        <v>0.19899999999999998</v>
      </c>
      <c r="K304" s="30">
        <v>0.013</v>
      </c>
      <c r="L304" s="25">
        <f t="shared" si="69"/>
        <v>17.18611887796518</v>
      </c>
      <c r="M304" s="25">
        <f t="shared" si="70"/>
        <v>0.17186118877965179</v>
      </c>
      <c r="N304" s="22">
        <f t="shared" si="67"/>
        <v>2.062334265355821</v>
      </c>
      <c r="O304" s="25">
        <f t="shared" si="71"/>
        <v>5.155835663389553</v>
      </c>
      <c r="S304">
        <v>30</v>
      </c>
      <c r="T304">
        <v>0.351</v>
      </c>
      <c r="V304">
        <f>S302/T302</f>
        <v>83.33333333333334</v>
      </c>
      <c r="W304">
        <f>AVERAGE(V301:V305)</f>
        <v>83.63482193329565</v>
      </c>
    </row>
    <row r="305" spans="1:22" ht="15">
      <c r="A305" s="10">
        <v>23</v>
      </c>
      <c r="B305" s="9">
        <v>38724</v>
      </c>
      <c r="C305" s="37">
        <v>44</v>
      </c>
      <c r="D305" s="10">
        <v>96</v>
      </c>
      <c r="E305" s="10">
        <v>0</v>
      </c>
      <c r="F305" s="10">
        <v>400</v>
      </c>
      <c r="G305" s="10">
        <f t="shared" si="66"/>
        <v>0.4</v>
      </c>
      <c r="H305" s="10">
        <v>0.242</v>
      </c>
      <c r="I305" s="10">
        <v>4</v>
      </c>
      <c r="J305" s="31">
        <f t="shared" si="68"/>
        <v>0.22899999999999998</v>
      </c>
      <c r="K305" s="30">
        <v>0.013</v>
      </c>
      <c r="L305" s="25">
        <f t="shared" si="69"/>
        <v>19.776991070623247</v>
      </c>
      <c r="M305" s="25">
        <f t="shared" si="70"/>
        <v>0.19776991070623248</v>
      </c>
      <c r="N305" s="22">
        <f t="shared" si="67"/>
        <v>2.37323892847479</v>
      </c>
      <c r="O305" s="25">
        <f t="shared" si="71"/>
        <v>5.933097321186975</v>
      </c>
      <c r="V305">
        <f>S303/T303</f>
        <v>86.20689655172413</v>
      </c>
    </row>
    <row r="306" spans="1:22" ht="15">
      <c r="A306" s="10">
        <v>1</v>
      </c>
      <c r="B306" s="9">
        <v>38725</v>
      </c>
      <c r="C306" s="37">
        <v>46</v>
      </c>
      <c r="D306" s="10">
        <v>99</v>
      </c>
      <c r="E306" s="10">
        <v>150</v>
      </c>
      <c r="F306" s="10">
        <v>750</v>
      </c>
      <c r="G306" s="10">
        <f t="shared" si="66"/>
        <v>0.75</v>
      </c>
      <c r="H306" s="10">
        <v>0.144</v>
      </c>
      <c r="I306" s="10">
        <v>1</v>
      </c>
      <c r="J306" s="31">
        <f t="shared" si="68"/>
        <v>0.13099999999999998</v>
      </c>
      <c r="K306" s="30">
        <v>0.013</v>
      </c>
      <c r="L306" s="25">
        <f t="shared" si="69"/>
        <v>11.313475241273558</v>
      </c>
      <c r="M306" s="25">
        <f t="shared" si="70"/>
        <v>0.11313475241273559</v>
      </c>
      <c r="N306" s="22">
        <f t="shared" si="67"/>
        <v>0.3394042572382068</v>
      </c>
      <c r="O306" s="25">
        <f t="shared" si="71"/>
        <v>0.45253900965094235</v>
      </c>
      <c r="S306" t="s">
        <v>17</v>
      </c>
      <c r="T306" t="s">
        <v>8</v>
      </c>
      <c r="U306" t="s">
        <v>15</v>
      </c>
      <c r="V306">
        <f>S304/T304</f>
        <v>85.47008547008548</v>
      </c>
    </row>
    <row r="307" spans="1:21" ht="15">
      <c r="A307" s="10">
        <v>3</v>
      </c>
      <c r="B307" s="9">
        <v>38725</v>
      </c>
      <c r="C307" s="37">
        <v>46</v>
      </c>
      <c r="D307" s="10">
        <v>99</v>
      </c>
      <c r="E307" s="10">
        <v>125</v>
      </c>
      <c r="F307" s="10">
        <v>750</v>
      </c>
      <c r="G307" s="10">
        <f t="shared" si="66"/>
        <v>0.75</v>
      </c>
      <c r="H307" s="10">
        <v>0.168</v>
      </c>
      <c r="I307" s="10">
        <v>1</v>
      </c>
      <c r="J307" s="31">
        <f t="shared" si="68"/>
        <v>0.155</v>
      </c>
      <c r="K307" s="30">
        <v>0.013</v>
      </c>
      <c r="L307" s="25">
        <f t="shared" si="69"/>
        <v>13.386172995400015</v>
      </c>
      <c r="M307" s="25">
        <f t="shared" si="70"/>
        <v>0.13386172995400014</v>
      </c>
      <c r="N307" s="22">
        <f t="shared" si="67"/>
        <v>0.4015851898620005</v>
      </c>
      <c r="O307" s="25">
        <f t="shared" si="71"/>
        <v>0.5354469198160007</v>
      </c>
      <c r="S307" t="s">
        <v>11</v>
      </c>
      <c r="T307">
        <v>0.001</v>
      </c>
      <c r="U307">
        <f>AVERAGE(T307:T309)</f>
        <v>0.001</v>
      </c>
    </row>
    <row r="308" spans="1:22" ht="15">
      <c r="A308" s="10">
        <v>5</v>
      </c>
      <c r="B308" s="9">
        <v>38725</v>
      </c>
      <c r="C308" s="37">
        <v>46</v>
      </c>
      <c r="D308" s="10">
        <v>99</v>
      </c>
      <c r="E308" s="10">
        <v>100</v>
      </c>
      <c r="F308" s="10">
        <v>750</v>
      </c>
      <c r="G308" s="10">
        <f t="shared" si="66"/>
        <v>0.75</v>
      </c>
      <c r="H308" s="10">
        <v>0.221</v>
      </c>
      <c r="I308" s="10">
        <v>1</v>
      </c>
      <c r="J308" s="31">
        <f t="shared" si="68"/>
        <v>0.208</v>
      </c>
      <c r="K308" s="30">
        <v>0.013</v>
      </c>
      <c r="L308" s="25">
        <f t="shared" si="69"/>
        <v>17.9633805357626</v>
      </c>
      <c r="M308" s="25">
        <f t="shared" si="70"/>
        <v>0.179633805357626</v>
      </c>
      <c r="N308" s="22">
        <f t="shared" si="67"/>
        <v>0.5389014160728779</v>
      </c>
      <c r="O308" s="25">
        <f t="shared" si="71"/>
        <v>0.7185352214305039</v>
      </c>
      <c r="S308" t="s">
        <v>11</v>
      </c>
      <c r="T308">
        <v>0.001</v>
      </c>
      <c r="V308">
        <f>1/AVERAGE(V301:V306)</f>
        <v>0.011913172151965521</v>
      </c>
    </row>
    <row r="309" spans="1:20" ht="15">
      <c r="A309" s="10">
        <v>7</v>
      </c>
      <c r="B309" s="9">
        <v>38725</v>
      </c>
      <c r="C309" s="37">
        <v>46</v>
      </c>
      <c r="D309" s="10">
        <v>99</v>
      </c>
      <c r="E309" s="10">
        <v>80</v>
      </c>
      <c r="F309" s="10">
        <v>750</v>
      </c>
      <c r="G309" s="10">
        <f t="shared" si="66"/>
        <v>0.75</v>
      </c>
      <c r="H309" s="10">
        <v>0.147</v>
      </c>
      <c r="I309" s="10">
        <v>2</v>
      </c>
      <c r="J309" s="31">
        <f t="shared" si="68"/>
        <v>0.13399999999999998</v>
      </c>
      <c r="K309" s="30">
        <v>0.013</v>
      </c>
      <c r="L309" s="25">
        <f t="shared" si="69"/>
        <v>11.572562460539366</v>
      </c>
      <c r="M309" s="25">
        <f t="shared" si="70"/>
        <v>0.11572562460539366</v>
      </c>
      <c r="N309" s="22">
        <f t="shared" si="67"/>
        <v>0.694353747632362</v>
      </c>
      <c r="O309" s="25">
        <f t="shared" si="71"/>
        <v>0.9258049968431493</v>
      </c>
      <c r="S309" t="s">
        <v>11</v>
      </c>
      <c r="T309">
        <v>0.001</v>
      </c>
    </row>
    <row r="310" spans="1:15" ht="15">
      <c r="A310" s="10">
        <v>9</v>
      </c>
      <c r="B310" s="9">
        <v>38725</v>
      </c>
      <c r="C310" s="37">
        <v>46</v>
      </c>
      <c r="D310" s="10">
        <v>99</v>
      </c>
      <c r="E310" s="10">
        <v>70</v>
      </c>
      <c r="F310" s="10">
        <v>750</v>
      </c>
      <c r="G310" s="10">
        <f t="shared" si="66"/>
        <v>0.75</v>
      </c>
      <c r="H310" s="10">
        <v>0.158</v>
      </c>
      <c r="I310" s="10">
        <v>2</v>
      </c>
      <c r="J310" s="31">
        <f t="shared" si="68"/>
        <v>0.145</v>
      </c>
      <c r="K310" s="30">
        <v>0.013</v>
      </c>
      <c r="L310" s="25">
        <f t="shared" si="69"/>
        <v>12.522548931180658</v>
      </c>
      <c r="M310" s="25">
        <f t="shared" si="70"/>
        <v>0.12522548931180658</v>
      </c>
      <c r="N310" s="22">
        <f t="shared" si="67"/>
        <v>0.7513529358708395</v>
      </c>
      <c r="O310" s="25">
        <f t="shared" si="71"/>
        <v>1.0018039144944526</v>
      </c>
    </row>
    <row r="311" spans="1:19" ht="15">
      <c r="A311" s="10">
        <v>11</v>
      </c>
      <c r="B311" s="9">
        <v>38725</v>
      </c>
      <c r="C311" s="37">
        <v>46</v>
      </c>
      <c r="D311" s="10">
        <v>99</v>
      </c>
      <c r="E311" s="10">
        <v>58</v>
      </c>
      <c r="F311" s="10">
        <v>750</v>
      </c>
      <c r="G311" s="10">
        <f t="shared" si="66"/>
        <v>0.75</v>
      </c>
      <c r="H311" s="10">
        <v>0.198</v>
      </c>
      <c r="I311" s="10">
        <v>2</v>
      </c>
      <c r="J311" s="31">
        <f t="shared" si="68"/>
        <v>0.185</v>
      </c>
      <c r="K311" s="30">
        <v>0.013</v>
      </c>
      <c r="L311" s="25">
        <f t="shared" si="69"/>
        <v>15.977045188058081</v>
      </c>
      <c r="M311" s="25">
        <f t="shared" si="70"/>
        <v>0.1597704518805808</v>
      </c>
      <c r="N311" s="22">
        <f t="shared" si="67"/>
        <v>0.9586227112834849</v>
      </c>
      <c r="O311" s="25">
        <f t="shared" si="71"/>
        <v>1.2781636150446465</v>
      </c>
      <c r="S311" t="s">
        <v>30</v>
      </c>
    </row>
    <row r="312" spans="1:21" ht="15">
      <c r="A312" s="10">
        <v>13</v>
      </c>
      <c r="B312" s="9">
        <v>38725</v>
      </c>
      <c r="C312" s="37">
        <v>46</v>
      </c>
      <c r="D312" s="10">
        <v>99</v>
      </c>
      <c r="E312" s="10">
        <v>38</v>
      </c>
      <c r="F312" s="10">
        <v>500</v>
      </c>
      <c r="G312" s="10">
        <f t="shared" si="66"/>
        <v>0.5</v>
      </c>
      <c r="H312" s="10">
        <v>0.201</v>
      </c>
      <c r="I312" s="10">
        <v>2</v>
      </c>
      <c r="J312" s="31">
        <f t="shared" si="68"/>
        <v>0.188</v>
      </c>
      <c r="K312" s="30">
        <v>0.013</v>
      </c>
      <c r="L312" s="25">
        <f t="shared" si="69"/>
        <v>16.23613240732389</v>
      </c>
      <c r="M312" s="25">
        <f t="shared" si="70"/>
        <v>0.1623613240732389</v>
      </c>
      <c r="N312" s="22">
        <f t="shared" si="67"/>
        <v>0.9741679444394332</v>
      </c>
      <c r="O312" s="25">
        <f t="shared" si="71"/>
        <v>1.9483358888788664</v>
      </c>
      <c r="S312" t="s">
        <v>12</v>
      </c>
      <c r="T312" s="5">
        <v>0.013</v>
      </c>
      <c r="U312">
        <f>AVERAGE(T312:T314)</f>
        <v>0.013666666666666667</v>
      </c>
    </row>
    <row r="313" spans="1:20" ht="15">
      <c r="A313" s="10">
        <v>15</v>
      </c>
      <c r="B313" s="9">
        <v>38725</v>
      </c>
      <c r="C313" s="37">
        <v>46</v>
      </c>
      <c r="D313" s="10">
        <v>99</v>
      </c>
      <c r="E313" s="10">
        <v>25</v>
      </c>
      <c r="F313" s="10">
        <v>500</v>
      </c>
      <c r="G313" s="10">
        <f t="shared" si="66"/>
        <v>0.5</v>
      </c>
      <c r="H313" s="10">
        <v>0.35</v>
      </c>
      <c r="I313" s="10">
        <v>4</v>
      </c>
      <c r="J313" s="31">
        <f t="shared" si="68"/>
        <v>0.33699999999999997</v>
      </c>
      <c r="K313" s="30">
        <v>0.013</v>
      </c>
      <c r="L313" s="25">
        <f t="shared" si="69"/>
        <v>29.104130964192287</v>
      </c>
      <c r="M313" s="25">
        <f t="shared" si="70"/>
        <v>0.2910413096419229</v>
      </c>
      <c r="N313" s="22">
        <f t="shared" si="67"/>
        <v>3.4924957157030745</v>
      </c>
      <c r="O313" s="25">
        <f t="shared" si="71"/>
        <v>6.984991431406149</v>
      </c>
      <c r="S313" t="s">
        <v>13</v>
      </c>
      <c r="T313" s="5">
        <v>0.012</v>
      </c>
    </row>
    <row r="314" spans="1:20" ht="15">
      <c r="A314" s="10">
        <v>17</v>
      </c>
      <c r="B314" s="9">
        <v>38725</v>
      </c>
      <c r="C314" s="37">
        <v>46</v>
      </c>
      <c r="D314" s="10">
        <v>99</v>
      </c>
      <c r="E314" s="10">
        <v>16</v>
      </c>
      <c r="F314" s="10">
        <v>500</v>
      </c>
      <c r="G314" s="10">
        <f t="shared" si="66"/>
        <v>0.5</v>
      </c>
      <c r="H314" s="10">
        <v>0.256</v>
      </c>
      <c r="I314" s="10">
        <v>4</v>
      </c>
      <c r="J314" s="31">
        <f t="shared" si="68"/>
        <v>0.243</v>
      </c>
      <c r="K314" s="30">
        <v>0.013</v>
      </c>
      <c r="L314" s="25">
        <f t="shared" si="69"/>
        <v>20.986064760530343</v>
      </c>
      <c r="M314" s="25">
        <f t="shared" si="70"/>
        <v>0.20986064760530343</v>
      </c>
      <c r="N314" s="22">
        <f t="shared" si="67"/>
        <v>2.5183277712636416</v>
      </c>
      <c r="O314" s="25">
        <f t="shared" si="71"/>
        <v>5.036655542527283</v>
      </c>
      <c r="S314" t="s">
        <v>14</v>
      </c>
      <c r="T314" s="5">
        <v>0.016</v>
      </c>
    </row>
    <row r="315" spans="1:15" ht="15">
      <c r="A315" s="10">
        <v>19</v>
      </c>
      <c r="B315" s="9">
        <v>38725</v>
      </c>
      <c r="C315" s="37">
        <v>46</v>
      </c>
      <c r="D315" s="10">
        <v>99</v>
      </c>
      <c r="E315" s="10">
        <v>12</v>
      </c>
      <c r="F315" s="10">
        <v>500</v>
      </c>
      <c r="G315" s="10">
        <f t="shared" si="66"/>
        <v>0.5</v>
      </c>
      <c r="H315" s="10">
        <v>0.241</v>
      </c>
      <c r="I315" s="10">
        <v>4</v>
      </c>
      <c r="J315" s="31">
        <f t="shared" si="68"/>
        <v>0.22799999999999998</v>
      </c>
      <c r="K315" s="30">
        <v>0.013</v>
      </c>
      <c r="L315" s="25">
        <f t="shared" si="69"/>
        <v>19.69062866420131</v>
      </c>
      <c r="M315" s="25">
        <f t="shared" si="70"/>
        <v>0.1969062866420131</v>
      </c>
      <c r="N315" s="22">
        <f t="shared" si="67"/>
        <v>2.362875439704157</v>
      </c>
      <c r="O315" s="25">
        <f t="shared" si="71"/>
        <v>4.725750879408314</v>
      </c>
    </row>
    <row r="316" spans="1:15" ht="15">
      <c r="A316" s="10">
        <v>21</v>
      </c>
      <c r="B316" s="9">
        <v>38725</v>
      </c>
      <c r="C316" s="37">
        <v>46</v>
      </c>
      <c r="D316" s="10">
        <v>99</v>
      </c>
      <c r="E316" s="10">
        <v>6</v>
      </c>
      <c r="F316" s="10">
        <v>500</v>
      </c>
      <c r="G316" s="10">
        <f t="shared" si="66"/>
        <v>0.5</v>
      </c>
      <c r="H316" s="10">
        <v>0.268</v>
      </c>
      <c r="I316" s="10">
        <v>4</v>
      </c>
      <c r="J316" s="31">
        <f t="shared" si="68"/>
        <v>0.255</v>
      </c>
      <c r="K316" s="30">
        <v>0.013</v>
      </c>
      <c r="L316" s="25">
        <f t="shared" si="69"/>
        <v>22.022413637593573</v>
      </c>
      <c r="M316" s="25">
        <f t="shared" si="70"/>
        <v>0.22022413637593574</v>
      </c>
      <c r="N316" s="22">
        <f t="shared" si="67"/>
        <v>2.6426896365112293</v>
      </c>
      <c r="O316" s="25">
        <f t="shared" si="71"/>
        <v>5.285379273022459</v>
      </c>
    </row>
    <row r="317" spans="1:15" ht="15">
      <c r="A317" s="10">
        <v>23</v>
      </c>
      <c r="B317" s="9">
        <v>38725</v>
      </c>
      <c r="C317" s="37">
        <v>46</v>
      </c>
      <c r="D317" s="10">
        <v>99</v>
      </c>
      <c r="E317" s="10">
        <v>0</v>
      </c>
      <c r="F317" s="10">
        <v>500</v>
      </c>
      <c r="G317" s="10">
        <f t="shared" si="66"/>
        <v>0.5</v>
      </c>
      <c r="H317" s="10">
        <v>0.255</v>
      </c>
      <c r="I317" s="10">
        <v>4</v>
      </c>
      <c r="J317" s="31">
        <f t="shared" si="68"/>
        <v>0.242</v>
      </c>
      <c r="K317" s="30">
        <v>0.013</v>
      </c>
      <c r="L317" s="25">
        <f t="shared" si="69"/>
        <v>20.89970235410841</v>
      </c>
      <c r="M317" s="25">
        <f t="shared" si="70"/>
        <v>0.2089970235410841</v>
      </c>
      <c r="N317" s="22">
        <f t="shared" si="67"/>
        <v>2.5079642824930093</v>
      </c>
      <c r="O317" s="25">
        <f t="shared" si="71"/>
        <v>5.015928564986019</v>
      </c>
    </row>
    <row r="318" spans="1:15" ht="15">
      <c r="A318" s="10">
        <v>1</v>
      </c>
      <c r="B318" s="9">
        <v>38725</v>
      </c>
      <c r="C318" s="37">
        <v>47</v>
      </c>
      <c r="D318" s="10">
        <v>101</v>
      </c>
      <c r="E318" s="10">
        <v>150</v>
      </c>
      <c r="F318" s="10">
        <v>850</v>
      </c>
      <c r="G318" s="10">
        <f t="shared" si="66"/>
        <v>0.85</v>
      </c>
      <c r="H318" s="10">
        <v>0.203</v>
      </c>
      <c r="I318" s="10">
        <v>2</v>
      </c>
      <c r="J318" s="31">
        <f t="shared" si="68"/>
        <v>0.19</v>
      </c>
      <c r="K318" s="30">
        <v>0.013</v>
      </c>
      <c r="L318" s="25">
        <f t="shared" si="69"/>
        <v>16.40885722016776</v>
      </c>
      <c r="M318" s="25">
        <f t="shared" si="70"/>
        <v>0.1640885722016776</v>
      </c>
      <c r="N318" s="22">
        <f t="shared" si="67"/>
        <v>0.9845314332100656</v>
      </c>
      <c r="O318" s="25">
        <f t="shared" si="71"/>
        <v>1.158272274364783</v>
      </c>
    </row>
    <row r="319" spans="1:15" ht="15">
      <c r="A319" s="10">
        <v>3</v>
      </c>
      <c r="B319" s="9">
        <v>38725</v>
      </c>
      <c r="C319" s="37">
        <v>47</v>
      </c>
      <c r="D319" s="10">
        <v>101</v>
      </c>
      <c r="E319" s="10">
        <v>125</v>
      </c>
      <c r="F319" s="10">
        <v>650</v>
      </c>
      <c r="G319" s="10">
        <f t="shared" si="66"/>
        <v>0.65</v>
      </c>
      <c r="H319" s="10">
        <v>0.121</v>
      </c>
      <c r="I319" s="10">
        <v>2</v>
      </c>
      <c r="J319" s="31">
        <f t="shared" si="68"/>
        <v>0.108</v>
      </c>
      <c r="K319" s="30">
        <v>0.013</v>
      </c>
      <c r="L319" s="25">
        <f t="shared" si="69"/>
        <v>9.327139893569042</v>
      </c>
      <c r="M319" s="25">
        <f t="shared" si="70"/>
        <v>0.09327139893569042</v>
      </c>
      <c r="N319" s="22">
        <f t="shared" si="67"/>
        <v>0.5596283936141425</v>
      </c>
      <c r="O319" s="25">
        <f t="shared" si="71"/>
        <v>0.8609667594063731</v>
      </c>
    </row>
    <row r="320" spans="1:15" ht="15">
      <c r="A320" s="10">
        <v>5</v>
      </c>
      <c r="B320" s="9">
        <v>38725</v>
      </c>
      <c r="C320" s="37">
        <v>47</v>
      </c>
      <c r="D320" s="10">
        <v>101</v>
      </c>
      <c r="E320" s="10">
        <v>100</v>
      </c>
      <c r="F320" s="10">
        <v>650</v>
      </c>
      <c r="G320" s="10">
        <f t="shared" si="66"/>
        <v>0.65</v>
      </c>
      <c r="H320" s="10">
        <v>0.236</v>
      </c>
      <c r="I320" s="10">
        <v>1</v>
      </c>
      <c r="J320" s="31">
        <f t="shared" si="68"/>
        <v>0.22299999999999998</v>
      </c>
      <c r="K320" s="30">
        <v>0.013</v>
      </c>
      <c r="L320" s="25">
        <f t="shared" si="69"/>
        <v>19.25881663209163</v>
      </c>
      <c r="M320" s="25">
        <f t="shared" si="70"/>
        <v>0.1925881663209163</v>
      </c>
      <c r="N320" s="22">
        <f t="shared" si="67"/>
        <v>0.577764498962749</v>
      </c>
      <c r="O320" s="25">
        <f t="shared" si="71"/>
        <v>0.8888684599426907</v>
      </c>
    </row>
    <row r="321" spans="1:15" ht="15">
      <c r="A321" s="10">
        <v>7</v>
      </c>
      <c r="B321" s="9">
        <v>38725</v>
      </c>
      <c r="C321" s="37">
        <v>47</v>
      </c>
      <c r="D321" s="10">
        <v>101</v>
      </c>
      <c r="E321" s="10">
        <v>80</v>
      </c>
      <c r="F321" s="10">
        <v>600</v>
      </c>
      <c r="G321" s="10">
        <f t="shared" si="66"/>
        <v>0.6</v>
      </c>
      <c r="H321" s="10">
        <v>0.207</v>
      </c>
      <c r="I321" s="10">
        <v>1</v>
      </c>
      <c r="J321" s="31">
        <f t="shared" si="68"/>
        <v>0.19399999999999998</v>
      </c>
      <c r="K321" s="30">
        <v>0.013</v>
      </c>
      <c r="L321" s="25">
        <f t="shared" si="69"/>
        <v>16.7543068458555</v>
      </c>
      <c r="M321" s="25">
        <f t="shared" si="70"/>
        <v>0.167543068458555</v>
      </c>
      <c r="N321" s="22">
        <f t="shared" si="67"/>
        <v>0.502629205375665</v>
      </c>
      <c r="O321" s="25">
        <f t="shared" si="71"/>
        <v>0.8377153422927751</v>
      </c>
    </row>
    <row r="322" spans="1:15" ht="15">
      <c r="A322" s="10">
        <v>9</v>
      </c>
      <c r="B322" s="9">
        <v>38725</v>
      </c>
      <c r="C322" s="37">
        <v>47</v>
      </c>
      <c r="D322" s="10">
        <v>101</v>
      </c>
      <c r="E322" s="10">
        <v>70</v>
      </c>
      <c r="F322" s="10">
        <v>600</v>
      </c>
      <c r="G322" s="10">
        <f t="shared" si="66"/>
        <v>0.6</v>
      </c>
      <c r="H322" s="10">
        <v>0.172</v>
      </c>
      <c r="I322" s="10">
        <v>1</v>
      </c>
      <c r="J322" s="31">
        <f t="shared" si="68"/>
        <v>0.15899999999999997</v>
      </c>
      <c r="K322" s="30">
        <v>0.013</v>
      </c>
      <c r="L322" s="25">
        <f t="shared" si="69"/>
        <v>13.731622621087755</v>
      </c>
      <c r="M322" s="25">
        <f t="shared" si="70"/>
        <v>0.13731622621087755</v>
      </c>
      <c r="N322" s="22">
        <f t="shared" si="67"/>
        <v>0.4119486786326327</v>
      </c>
      <c r="O322" s="25">
        <f t="shared" si="71"/>
        <v>0.6865811310543878</v>
      </c>
    </row>
    <row r="323" spans="1:15" ht="15">
      <c r="A323" s="10">
        <v>11</v>
      </c>
      <c r="B323" s="9">
        <v>38725</v>
      </c>
      <c r="C323" s="37">
        <v>47</v>
      </c>
      <c r="D323" s="10">
        <v>101</v>
      </c>
      <c r="E323" s="10">
        <v>58</v>
      </c>
      <c r="F323" s="10">
        <v>500</v>
      </c>
      <c r="G323" s="10">
        <f t="shared" si="66"/>
        <v>0.5</v>
      </c>
      <c r="H323" s="10">
        <v>0.204</v>
      </c>
      <c r="I323" s="10">
        <v>2</v>
      </c>
      <c r="J323" s="31">
        <f t="shared" si="68"/>
        <v>0.19099999999999998</v>
      </c>
      <c r="K323" s="30">
        <v>0.013</v>
      </c>
      <c r="L323" s="25">
        <f t="shared" si="69"/>
        <v>16.495219626589694</v>
      </c>
      <c r="M323" s="25">
        <f t="shared" si="70"/>
        <v>0.16495219626589694</v>
      </c>
      <c r="N323" s="22">
        <f t="shared" si="67"/>
        <v>0.9897131775953817</v>
      </c>
      <c r="O323" s="25">
        <f t="shared" si="71"/>
        <v>1.9794263551907634</v>
      </c>
    </row>
    <row r="324" spans="1:15" ht="15">
      <c r="A324" s="10">
        <v>13</v>
      </c>
      <c r="B324" s="9">
        <v>38725</v>
      </c>
      <c r="C324" s="37">
        <v>47</v>
      </c>
      <c r="D324" s="10">
        <v>101</v>
      </c>
      <c r="E324" s="10">
        <v>38</v>
      </c>
      <c r="F324" s="10">
        <v>500</v>
      </c>
      <c r="G324" s="10">
        <f t="shared" si="66"/>
        <v>0.5</v>
      </c>
      <c r="H324" s="10">
        <v>0.192</v>
      </c>
      <c r="I324" s="10">
        <v>4</v>
      </c>
      <c r="J324" s="31">
        <f t="shared" si="68"/>
        <v>0.179</v>
      </c>
      <c r="K324" s="30">
        <v>0.013</v>
      </c>
      <c r="L324" s="25">
        <f t="shared" si="69"/>
        <v>15.458870749526467</v>
      </c>
      <c r="M324" s="25">
        <f t="shared" si="70"/>
        <v>0.15458870749526468</v>
      </c>
      <c r="N324" s="22">
        <f t="shared" si="67"/>
        <v>1.8550644899431759</v>
      </c>
      <c r="O324" s="25">
        <f t="shared" si="71"/>
        <v>3.7101289798863517</v>
      </c>
    </row>
    <row r="325" spans="1:15" ht="15">
      <c r="A325" s="10">
        <v>15</v>
      </c>
      <c r="B325" s="9">
        <v>38725</v>
      </c>
      <c r="C325" s="37">
        <v>47</v>
      </c>
      <c r="D325" s="10">
        <v>101</v>
      </c>
      <c r="E325" s="10">
        <v>25</v>
      </c>
      <c r="F325" s="10">
        <v>500</v>
      </c>
      <c r="G325" s="10">
        <f t="shared" si="66"/>
        <v>0.5</v>
      </c>
      <c r="H325" s="10">
        <v>0.147</v>
      </c>
      <c r="I325" s="10">
        <v>4</v>
      </c>
      <c r="J325" s="31">
        <f t="shared" si="68"/>
        <v>0.13399999999999998</v>
      </c>
      <c r="K325" s="30">
        <v>0.013</v>
      </c>
      <c r="L325" s="25">
        <f t="shared" si="69"/>
        <v>11.572562460539366</v>
      </c>
      <c r="M325" s="25">
        <f t="shared" si="70"/>
        <v>0.11572562460539366</v>
      </c>
      <c r="N325" s="22">
        <f t="shared" si="67"/>
        <v>1.388707495264724</v>
      </c>
      <c r="O325" s="25">
        <f t="shared" si="71"/>
        <v>2.777414990529448</v>
      </c>
    </row>
    <row r="326" spans="1:15" ht="15">
      <c r="A326" s="10">
        <v>17</v>
      </c>
      <c r="B326" s="9">
        <v>38725</v>
      </c>
      <c r="C326" s="37">
        <v>47</v>
      </c>
      <c r="D326" s="10">
        <v>101</v>
      </c>
      <c r="E326" s="10">
        <v>16</v>
      </c>
      <c r="F326" s="10">
        <v>500</v>
      </c>
      <c r="G326" s="10">
        <f t="shared" si="66"/>
        <v>0.5</v>
      </c>
      <c r="H326" s="10">
        <v>0.175</v>
      </c>
      <c r="I326" s="10">
        <v>4</v>
      </c>
      <c r="J326" s="31">
        <f t="shared" si="68"/>
        <v>0.16199999999999998</v>
      </c>
      <c r="K326" s="30">
        <v>0.013</v>
      </c>
      <c r="L326" s="25">
        <f t="shared" si="69"/>
        <v>13.990709840353562</v>
      </c>
      <c r="M326" s="25">
        <f t="shared" si="70"/>
        <v>0.13990709840353563</v>
      </c>
      <c r="N326" s="22">
        <f t="shared" si="67"/>
        <v>1.6788851808424277</v>
      </c>
      <c r="O326" s="25">
        <f t="shared" si="71"/>
        <v>3.3577703616848553</v>
      </c>
    </row>
    <row r="327" spans="1:15" ht="15">
      <c r="A327" s="10">
        <v>19</v>
      </c>
      <c r="B327" s="9">
        <v>38725</v>
      </c>
      <c r="C327" s="37">
        <v>47</v>
      </c>
      <c r="D327" s="10">
        <v>101</v>
      </c>
      <c r="E327" s="10">
        <v>12</v>
      </c>
      <c r="F327" s="10">
        <v>400</v>
      </c>
      <c r="G327" s="10">
        <f t="shared" si="66"/>
        <v>0.4</v>
      </c>
      <c r="H327" s="10">
        <v>0.142</v>
      </c>
      <c r="I327" s="10">
        <v>4</v>
      </c>
      <c r="J327" s="31">
        <f t="shared" si="68"/>
        <v>0.12899999999999998</v>
      </c>
      <c r="K327" s="30">
        <v>0.013</v>
      </c>
      <c r="L327" s="25">
        <f t="shared" si="69"/>
        <v>11.140750428429687</v>
      </c>
      <c r="M327" s="25">
        <f t="shared" si="70"/>
        <v>0.11140750428429687</v>
      </c>
      <c r="N327" s="22">
        <f t="shared" si="67"/>
        <v>1.3368900514115623</v>
      </c>
      <c r="O327" s="25">
        <f t="shared" si="71"/>
        <v>3.3422251285289053</v>
      </c>
    </row>
    <row r="328" spans="1:15" ht="15">
      <c r="A328" s="10">
        <v>21</v>
      </c>
      <c r="B328" s="9">
        <v>38725</v>
      </c>
      <c r="C328" s="37">
        <v>47</v>
      </c>
      <c r="D328" s="10">
        <v>101</v>
      </c>
      <c r="E328" s="10">
        <v>6</v>
      </c>
      <c r="F328" s="10">
        <v>400</v>
      </c>
      <c r="G328" s="10">
        <f t="shared" si="66"/>
        <v>0.4</v>
      </c>
      <c r="H328" s="10">
        <v>0.152</v>
      </c>
      <c r="I328" s="10">
        <v>4</v>
      </c>
      <c r="J328" s="31">
        <f t="shared" si="68"/>
        <v>0.13899999999999998</v>
      </c>
      <c r="K328" s="30">
        <v>0.013</v>
      </c>
      <c r="L328" s="25">
        <f t="shared" si="69"/>
        <v>12.004374492649044</v>
      </c>
      <c r="M328" s="25">
        <f t="shared" si="70"/>
        <v>0.12004374492649043</v>
      </c>
      <c r="N328" s="22">
        <f t="shared" si="67"/>
        <v>1.4405249391178852</v>
      </c>
      <c r="O328" s="25">
        <f t="shared" si="71"/>
        <v>3.6013123477947127</v>
      </c>
    </row>
    <row r="329" spans="1:15" ht="15">
      <c r="A329" s="10">
        <v>23</v>
      </c>
      <c r="B329" s="9">
        <v>38725</v>
      </c>
      <c r="C329" s="37">
        <v>47</v>
      </c>
      <c r="D329" s="10">
        <v>101</v>
      </c>
      <c r="E329" s="10">
        <v>0</v>
      </c>
      <c r="F329" s="10">
        <v>350</v>
      </c>
      <c r="G329" s="10">
        <f t="shared" si="66"/>
        <v>0.35</v>
      </c>
      <c r="H329" s="10">
        <v>0.128</v>
      </c>
      <c r="I329" s="10">
        <v>4</v>
      </c>
      <c r="J329" s="31">
        <f t="shared" si="68"/>
        <v>0.115</v>
      </c>
      <c r="K329" s="30">
        <v>0.013</v>
      </c>
      <c r="L329" s="25">
        <f t="shared" si="69"/>
        <v>9.931676738522592</v>
      </c>
      <c r="M329" s="25">
        <f t="shared" si="70"/>
        <v>0.09931676738522592</v>
      </c>
      <c r="N329" s="22">
        <f t="shared" si="67"/>
        <v>1.1918012086227112</v>
      </c>
      <c r="O329" s="25">
        <f t="shared" si="71"/>
        <v>3.4051463103506037</v>
      </c>
    </row>
    <row r="330" spans="1:15" ht="15">
      <c r="A330" s="10">
        <v>1</v>
      </c>
      <c r="B330" s="9">
        <v>38725</v>
      </c>
      <c r="C330" s="37">
        <v>48</v>
      </c>
      <c r="D330" s="10">
        <v>103</v>
      </c>
      <c r="E330" s="10">
        <v>150</v>
      </c>
      <c r="F330" s="10">
        <v>900</v>
      </c>
      <c r="G330" s="10">
        <f t="shared" si="66"/>
        <v>0.9</v>
      </c>
      <c r="H330" s="10">
        <v>0.298</v>
      </c>
      <c r="I330" s="10">
        <v>1</v>
      </c>
      <c r="J330" s="31">
        <f t="shared" si="68"/>
        <v>0.285</v>
      </c>
      <c r="K330" s="30">
        <v>0.013</v>
      </c>
      <c r="L330" s="25">
        <f t="shared" si="69"/>
        <v>24.613285830251638</v>
      </c>
      <c r="M330" s="25">
        <f t="shared" si="70"/>
        <v>0.24613285830251638</v>
      </c>
      <c r="N330" s="22">
        <f t="shared" si="67"/>
        <v>0.738398574907549</v>
      </c>
      <c r="O330" s="25">
        <f t="shared" si="71"/>
        <v>0.8204428610083878</v>
      </c>
    </row>
    <row r="331" spans="1:15" ht="15">
      <c r="A331" s="10">
        <v>3</v>
      </c>
      <c r="B331" s="9">
        <v>38725</v>
      </c>
      <c r="C331" s="37">
        <v>48</v>
      </c>
      <c r="D331" s="10">
        <v>103</v>
      </c>
      <c r="E331" s="10">
        <v>125</v>
      </c>
      <c r="F331" s="10">
        <v>750</v>
      </c>
      <c r="G331" s="10">
        <f t="shared" si="66"/>
        <v>0.75</v>
      </c>
      <c r="H331" s="10">
        <v>0.228</v>
      </c>
      <c r="I331" s="10">
        <v>1</v>
      </c>
      <c r="J331" s="31">
        <f t="shared" si="68"/>
        <v>0.215</v>
      </c>
      <c r="K331" s="30">
        <v>0.013</v>
      </c>
      <c r="L331" s="25">
        <f t="shared" si="69"/>
        <v>18.56791738071615</v>
      </c>
      <c r="M331" s="25">
        <f t="shared" si="70"/>
        <v>0.1856791738071615</v>
      </c>
      <c r="N331" s="22">
        <f t="shared" si="67"/>
        <v>0.5570375214214845</v>
      </c>
      <c r="O331" s="25">
        <f t="shared" si="71"/>
        <v>0.742716695228646</v>
      </c>
    </row>
    <row r="332" spans="1:15" ht="15">
      <c r="A332" s="10">
        <v>5</v>
      </c>
      <c r="B332" s="9">
        <v>38725</v>
      </c>
      <c r="C332" s="37">
        <v>48</v>
      </c>
      <c r="D332" s="10">
        <v>103</v>
      </c>
      <c r="E332" s="10">
        <v>100</v>
      </c>
      <c r="F332" s="10">
        <v>500</v>
      </c>
      <c r="G332" s="10">
        <f t="shared" si="66"/>
        <v>0.5</v>
      </c>
      <c r="H332" s="10">
        <v>0.234</v>
      </c>
      <c r="I332" s="10">
        <v>1</v>
      </c>
      <c r="J332" s="31">
        <f t="shared" si="68"/>
        <v>0.221</v>
      </c>
      <c r="K332" s="30">
        <v>0.013</v>
      </c>
      <c r="L332" s="25">
        <f t="shared" si="69"/>
        <v>19.086091819247763</v>
      </c>
      <c r="M332" s="25">
        <f t="shared" si="70"/>
        <v>0.19086091819247764</v>
      </c>
      <c r="N332" s="22">
        <f t="shared" si="67"/>
        <v>0.5725827545774329</v>
      </c>
      <c r="O332" s="25">
        <f t="shared" si="71"/>
        <v>1.1451655091548658</v>
      </c>
    </row>
    <row r="333" spans="1:15" ht="15">
      <c r="A333" s="10">
        <v>7</v>
      </c>
      <c r="B333" s="9">
        <v>38725</v>
      </c>
      <c r="C333" s="37">
        <v>48</v>
      </c>
      <c r="D333" s="10">
        <v>103</v>
      </c>
      <c r="E333" s="10">
        <v>80</v>
      </c>
      <c r="F333" s="10">
        <v>500</v>
      </c>
      <c r="G333" s="10">
        <f t="shared" si="66"/>
        <v>0.5</v>
      </c>
      <c r="H333" s="10">
        <v>0.242</v>
      </c>
      <c r="I333" s="10">
        <v>1</v>
      </c>
      <c r="J333" s="31">
        <f t="shared" si="68"/>
        <v>0.22899999999999998</v>
      </c>
      <c r="K333" s="30">
        <v>0.013</v>
      </c>
      <c r="L333" s="25">
        <f t="shared" si="69"/>
        <v>19.776991070623247</v>
      </c>
      <c r="M333" s="25">
        <f t="shared" si="70"/>
        <v>0.19776991070623248</v>
      </c>
      <c r="N333" s="22">
        <f t="shared" si="67"/>
        <v>0.5933097321186975</v>
      </c>
      <c r="O333" s="25">
        <f t="shared" si="71"/>
        <v>1.186619464237395</v>
      </c>
    </row>
    <row r="334" spans="1:15" ht="15">
      <c r="A334" s="10">
        <v>9</v>
      </c>
      <c r="B334" s="9">
        <v>38725</v>
      </c>
      <c r="C334" s="37">
        <v>48</v>
      </c>
      <c r="D334" s="10">
        <v>103</v>
      </c>
      <c r="E334" s="10">
        <v>70</v>
      </c>
      <c r="F334" s="10">
        <v>500</v>
      </c>
      <c r="G334" s="10">
        <f t="shared" si="66"/>
        <v>0.5</v>
      </c>
      <c r="H334" s="10">
        <v>0.135</v>
      </c>
      <c r="I334" s="10">
        <v>1</v>
      </c>
      <c r="J334" s="31">
        <f t="shared" si="68"/>
        <v>0.12200000000000001</v>
      </c>
      <c r="K334" s="30">
        <v>0.013</v>
      </c>
      <c r="L334" s="25">
        <f t="shared" si="69"/>
        <v>10.536213583476142</v>
      </c>
      <c r="M334" s="25">
        <f t="shared" si="70"/>
        <v>0.10536213583476142</v>
      </c>
      <c r="N334" s="22">
        <f t="shared" si="67"/>
        <v>0.31608640750428424</v>
      </c>
      <c r="O334" s="25">
        <f t="shared" si="71"/>
        <v>0.6321728150085685</v>
      </c>
    </row>
    <row r="335" spans="1:15" ht="15">
      <c r="A335" s="10">
        <v>11</v>
      </c>
      <c r="B335" s="9">
        <v>38725</v>
      </c>
      <c r="C335" s="37">
        <v>48</v>
      </c>
      <c r="D335" s="10">
        <v>103</v>
      </c>
      <c r="E335" s="10">
        <v>58</v>
      </c>
      <c r="F335" s="10">
        <v>500</v>
      </c>
      <c r="G335" s="10">
        <f t="shared" si="66"/>
        <v>0.5</v>
      </c>
      <c r="H335" s="10">
        <v>0.132</v>
      </c>
      <c r="I335" s="10">
        <v>1</v>
      </c>
      <c r="J335" s="31">
        <f t="shared" si="68"/>
        <v>0.11900000000000001</v>
      </c>
      <c r="K335" s="30">
        <v>0.013</v>
      </c>
      <c r="L335" s="25">
        <f t="shared" si="69"/>
        <v>10.277126364210334</v>
      </c>
      <c r="M335" s="25">
        <f t="shared" si="70"/>
        <v>0.10277126364210334</v>
      </c>
      <c r="N335" s="22">
        <f t="shared" si="67"/>
        <v>0.30831379092631</v>
      </c>
      <c r="O335" s="25">
        <f t="shared" si="71"/>
        <v>0.61662758185262</v>
      </c>
    </row>
    <row r="336" spans="1:15" ht="15">
      <c r="A336" s="10">
        <v>13</v>
      </c>
      <c r="B336" s="9">
        <v>38725</v>
      </c>
      <c r="C336" s="37">
        <v>48</v>
      </c>
      <c r="D336" s="10">
        <v>103</v>
      </c>
      <c r="E336" s="10">
        <v>38</v>
      </c>
      <c r="F336" s="10">
        <v>500</v>
      </c>
      <c r="G336" s="10">
        <f t="shared" si="66"/>
        <v>0.5</v>
      </c>
      <c r="H336" s="10">
        <v>0.147</v>
      </c>
      <c r="I336" s="10">
        <v>2</v>
      </c>
      <c r="J336" s="31">
        <f t="shared" si="68"/>
        <v>0.13399999999999998</v>
      </c>
      <c r="K336" s="30">
        <v>0.013</v>
      </c>
      <c r="L336" s="25">
        <f t="shared" si="69"/>
        <v>11.572562460539366</v>
      </c>
      <c r="M336" s="25">
        <f t="shared" si="70"/>
        <v>0.11572562460539366</v>
      </c>
      <c r="N336" s="22">
        <f t="shared" si="67"/>
        <v>0.694353747632362</v>
      </c>
      <c r="O336" s="25">
        <f t="shared" si="71"/>
        <v>1.388707495264724</v>
      </c>
    </row>
    <row r="337" spans="1:15" ht="15">
      <c r="A337" s="10">
        <v>15</v>
      </c>
      <c r="B337" s="9">
        <v>38725</v>
      </c>
      <c r="C337" s="37">
        <v>48</v>
      </c>
      <c r="D337" s="10">
        <v>103</v>
      </c>
      <c r="E337" s="10">
        <v>25</v>
      </c>
      <c r="F337" s="10">
        <v>500</v>
      </c>
      <c r="G337" s="10">
        <f t="shared" si="66"/>
        <v>0.5</v>
      </c>
      <c r="H337" s="10">
        <v>0.175</v>
      </c>
      <c r="I337" s="10">
        <v>4</v>
      </c>
      <c r="J337" s="31">
        <f t="shared" si="68"/>
        <v>0.16199999999999998</v>
      </c>
      <c r="K337" s="30">
        <v>0.013</v>
      </c>
      <c r="L337" s="25">
        <f t="shared" si="69"/>
        <v>13.990709840353562</v>
      </c>
      <c r="M337" s="25">
        <f t="shared" si="70"/>
        <v>0.13990709840353563</v>
      </c>
      <c r="N337" s="22">
        <f t="shared" si="67"/>
        <v>1.6788851808424277</v>
      </c>
      <c r="O337" s="25">
        <f t="shared" si="71"/>
        <v>3.3577703616848553</v>
      </c>
    </row>
    <row r="338" spans="1:15" ht="15">
      <c r="A338" s="10">
        <v>17</v>
      </c>
      <c r="B338" s="9">
        <v>38725</v>
      </c>
      <c r="C338" s="37">
        <v>48</v>
      </c>
      <c r="D338" s="10">
        <v>103</v>
      </c>
      <c r="E338" s="10">
        <v>16</v>
      </c>
      <c r="F338" s="10">
        <v>500</v>
      </c>
      <c r="G338" s="10">
        <f aca="true" t="shared" si="72" ref="G338:G365">F338/1000</f>
        <v>0.5</v>
      </c>
      <c r="H338" s="10">
        <v>0.237</v>
      </c>
      <c r="I338" s="10">
        <v>4</v>
      </c>
      <c r="J338" s="31">
        <f t="shared" si="68"/>
        <v>0.22399999999999998</v>
      </c>
      <c r="K338" s="30">
        <v>0.013</v>
      </c>
      <c r="L338" s="25">
        <f t="shared" si="69"/>
        <v>19.345179038513567</v>
      </c>
      <c r="M338" s="25">
        <f t="shared" si="70"/>
        <v>0.19345179038513569</v>
      </c>
      <c r="N338" s="22">
        <f t="shared" si="67"/>
        <v>2.321421484621628</v>
      </c>
      <c r="O338" s="25">
        <f t="shared" si="71"/>
        <v>4.642842969243256</v>
      </c>
    </row>
    <row r="339" spans="1:15" ht="15">
      <c r="A339" s="10">
        <v>19</v>
      </c>
      <c r="B339" s="9">
        <v>38725</v>
      </c>
      <c r="C339" s="37">
        <v>48</v>
      </c>
      <c r="D339" s="10">
        <v>103</v>
      </c>
      <c r="E339" s="10">
        <v>12</v>
      </c>
      <c r="F339" s="10">
        <v>500</v>
      </c>
      <c r="G339" s="10">
        <f t="shared" si="72"/>
        <v>0.5</v>
      </c>
      <c r="H339" s="10">
        <v>0.234</v>
      </c>
      <c r="I339" s="10">
        <v>4</v>
      </c>
      <c r="J339" s="31">
        <f t="shared" si="68"/>
        <v>0.221</v>
      </c>
      <c r="K339" s="30">
        <v>0.013</v>
      </c>
      <c r="L339" s="25">
        <f t="shared" si="69"/>
        <v>19.086091819247763</v>
      </c>
      <c r="M339" s="25">
        <f t="shared" si="70"/>
        <v>0.19086091819247764</v>
      </c>
      <c r="N339" s="22">
        <f t="shared" si="67"/>
        <v>2.2903310183097316</v>
      </c>
      <c r="O339" s="25">
        <f t="shared" si="71"/>
        <v>4.580662036619463</v>
      </c>
    </row>
    <row r="340" spans="1:15" ht="15">
      <c r="A340" s="10">
        <v>21</v>
      </c>
      <c r="B340" s="9">
        <v>38725</v>
      </c>
      <c r="C340" s="37">
        <v>48</v>
      </c>
      <c r="D340" s="10">
        <v>103</v>
      </c>
      <c r="E340" s="10">
        <v>6</v>
      </c>
      <c r="F340" s="10">
        <v>500</v>
      </c>
      <c r="G340" s="10">
        <f t="shared" si="72"/>
        <v>0.5</v>
      </c>
      <c r="H340" s="10">
        <v>0.207</v>
      </c>
      <c r="I340" s="10">
        <v>4</v>
      </c>
      <c r="J340" s="31">
        <f t="shared" si="68"/>
        <v>0.19399999999999998</v>
      </c>
      <c r="K340" s="30">
        <v>0.013</v>
      </c>
      <c r="L340" s="25">
        <f t="shared" si="69"/>
        <v>16.7543068458555</v>
      </c>
      <c r="M340" s="25">
        <f t="shared" si="70"/>
        <v>0.167543068458555</v>
      </c>
      <c r="N340" s="22">
        <f t="shared" si="67"/>
        <v>2.01051682150266</v>
      </c>
      <c r="O340" s="25">
        <f t="shared" si="71"/>
        <v>4.02103364300532</v>
      </c>
    </row>
    <row r="341" spans="1:15" ht="15">
      <c r="A341" s="10">
        <v>23</v>
      </c>
      <c r="B341" s="9">
        <v>38725</v>
      </c>
      <c r="C341" s="37">
        <v>48</v>
      </c>
      <c r="D341" s="10">
        <v>103</v>
      </c>
      <c r="E341" s="10">
        <v>0</v>
      </c>
      <c r="F341" s="10">
        <v>500</v>
      </c>
      <c r="G341" s="10">
        <f t="shared" si="72"/>
        <v>0.5</v>
      </c>
      <c r="H341" s="10">
        <v>0.219</v>
      </c>
      <c r="I341" s="10">
        <v>4</v>
      </c>
      <c r="J341" s="31">
        <f t="shared" si="68"/>
        <v>0.206</v>
      </c>
      <c r="K341" s="30">
        <v>0.013</v>
      </c>
      <c r="L341" s="25">
        <f t="shared" si="69"/>
        <v>17.79065572291873</v>
      </c>
      <c r="M341" s="25">
        <f t="shared" si="70"/>
        <v>0.1779065572291873</v>
      </c>
      <c r="N341" s="22">
        <f t="shared" si="67"/>
        <v>2.1348786867502474</v>
      </c>
      <c r="O341" s="25">
        <f t="shared" si="71"/>
        <v>4.269757373500495</v>
      </c>
    </row>
    <row r="342" spans="1:15" ht="15">
      <c r="A342" s="10">
        <v>1</v>
      </c>
      <c r="B342" s="9">
        <v>38726</v>
      </c>
      <c r="C342" s="37">
        <v>50</v>
      </c>
      <c r="D342" s="10">
        <v>106</v>
      </c>
      <c r="E342" s="10">
        <v>150</v>
      </c>
      <c r="F342" s="10">
        <v>750</v>
      </c>
      <c r="G342" s="10">
        <f t="shared" si="72"/>
        <v>0.75</v>
      </c>
      <c r="H342" s="10">
        <v>0.152</v>
      </c>
      <c r="I342" s="10">
        <v>1</v>
      </c>
      <c r="J342" s="31">
        <f t="shared" si="68"/>
        <v>0.13899999999999998</v>
      </c>
      <c r="K342" s="30">
        <v>0.013</v>
      </c>
      <c r="L342" s="25">
        <f t="shared" si="69"/>
        <v>12.004374492649044</v>
      </c>
      <c r="M342" s="25">
        <f t="shared" si="70"/>
        <v>0.12004374492649043</v>
      </c>
      <c r="N342" s="22">
        <f t="shared" si="67"/>
        <v>0.3601312347794713</v>
      </c>
      <c r="O342" s="25">
        <f t="shared" si="71"/>
        <v>0.48017497970596174</v>
      </c>
    </row>
    <row r="343" spans="1:15" ht="15">
      <c r="A343" s="10">
        <v>3</v>
      </c>
      <c r="B343" s="9">
        <v>38726</v>
      </c>
      <c r="C343" s="37">
        <v>50</v>
      </c>
      <c r="D343" s="10">
        <v>106</v>
      </c>
      <c r="E343" s="10">
        <v>125</v>
      </c>
      <c r="F343" s="10">
        <v>750</v>
      </c>
      <c r="G343" s="10">
        <f t="shared" si="72"/>
        <v>0.75</v>
      </c>
      <c r="H343" s="10">
        <v>0.141</v>
      </c>
      <c r="I343" s="10">
        <v>1</v>
      </c>
      <c r="J343" s="31">
        <f t="shared" si="68"/>
        <v>0.12799999999999997</v>
      </c>
      <c r="K343" s="30">
        <v>0.013</v>
      </c>
      <c r="L343" s="25">
        <f t="shared" si="69"/>
        <v>11.054388022007752</v>
      </c>
      <c r="M343" s="25">
        <f t="shared" si="70"/>
        <v>0.11054388022007752</v>
      </c>
      <c r="N343" s="22">
        <f t="shared" si="67"/>
        <v>0.33163164066023254</v>
      </c>
      <c r="O343" s="25">
        <f t="shared" si="71"/>
        <v>0.44217552088031004</v>
      </c>
    </row>
    <row r="344" spans="1:15" ht="15">
      <c r="A344" s="10">
        <v>5</v>
      </c>
      <c r="B344" s="9">
        <v>38726</v>
      </c>
      <c r="C344" s="37">
        <v>50</v>
      </c>
      <c r="D344" s="10">
        <v>106</v>
      </c>
      <c r="E344" s="10">
        <v>100</v>
      </c>
      <c r="F344" s="10">
        <v>750</v>
      </c>
      <c r="G344" s="10">
        <f t="shared" si="72"/>
        <v>0.75</v>
      </c>
      <c r="H344" s="10">
        <v>0.215</v>
      </c>
      <c r="I344" s="10">
        <v>1</v>
      </c>
      <c r="J344" s="31">
        <f t="shared" si="68"/>
        <v>0.20199999999999999</v>
      </c>
      <c r="K344" s="30">
        <v>0.013</v>
      </c>
      <c r="L344" s="25">
        <f t="shared" si="69"/>
        <v>17.445206097230987</v>
      </c>
      <c r="M344" s="25">
        <f t="shared" si="70"/>
        <v>0.17445206097230986</v>
      </c>
      <c r="N344" s="22">
        <f t="shared" si="67"/>
        <v>0.5233561829169296</v>
      </c>
      <c r="O344" s="25">
        <f t="shared" si="71"/>
        <v>0.6978082438892396</v>
      </c>
    </row>
    <row r="345" spans="1:15" ht="15">
      <c r="A345" s="10">
        <v>7</v>
      </c>
      <c r="B345" s="9">
        <v>38726</v>
      </c>
      <c r="C345" s="37">
        <v>50</v>
      </c>
      <c r="D345" s="10">
        <v>106</v>
      </c>
      <c r="E345" s="10">
        <v>85</v>
      </c>
      <c r="F345" s="10">
        <v>710</v>
      </c>
      <c r="G345" s="10">
        <f t="shared" si="72"/>
        <v>0.71</v>
      </c>
      <c r="H345" s="10">
        <v>0.205</v>
      </c>
      <c r="I345" s="10">
        <v>1</v>
      </c>
      <c r="J345" s="31">
        <f t="shared" si="68"/>
        <v>0.19199999999999998</v>
      </c>
      <c r="K345" s="30">
        <v>0.013</v>
      </c>
      <c r="L345" s="25">
        <f t="shared" si="69"/>
        <v>16.581582033011628</v>
      </c>
      <c r="M345" s="25">
        <f t="shared" si="70"/>
        <v>0.1658158203301163</v>
      </c>
      <c r="N345" s="22">
        <f t="shared" si="67"/>
        <v>0.4974474609903489</v>
      </c>
      <c r="O345" s="25">
        <f t="shared" si="71"/>
        <v>0.7006302267469704</v>
      </c>
    </row>
    <row r="346" spans="1:15" ht="15">
      <c r="A346" s="10">
        <v>9</v>
      </c>
      <c r="B346" s="9">
        <v>38726</v>
      </c>
      <c r="C346" s="37">
        <v>50</v>
      </c>
      <c r="D346" s="10">
        <v>106</v>
      </c>
      <c r="E346" s="10">
        <v>75</v>
      </c>
      <c r="F346" s="10">
        <v>750</v>
      </c>
      <c r="G346" s="10">
        <f t="shared" si="72"/>
        <v>0.75</v>
      </c>
      <c r="H346" s="10">
        <v>0.216</v>
      </c>
      <c r="I346" s="10">
        <v>1</v>
      </c>
      <c r="J346" s="31">
        <f t="shared" si="68"/>
        <v>0.20299999999999999</v>
      </c>
      <c r="K346" s="30">
        <v>0.013</v>
      </c>
      <c r="L346" s="25">
        <f t="shared" si="69"/>
        <v>17.53156850365292</v>
      </c>
      <c r="M346" s="25">
        <f t="shared" si="70"/>
        <v>0.1753156850365292</v>
      </c>
      <c r="N346" s="22">
        <f t="shared" si="67"/>
        <v>0.5259470551095876</v>
      </c>
      <c r="O346" s="25">
        <f t="shared" si="71"/>
        <v>0.7012627401461168</v>
      </c>
    </row>
    <row r="347" spans="1:15" ht="15">
      <c r="A347" s="10">
        <v>11</v>
      </c>
      <c r="B347" s="9">
        <v>38726</v>
      </c>
      <c r="C347" s="37">
        <v>50</v>
      </c>
      <c r="D347" s="10">
        <v>106</v>
      </c>
      <c r="E347" s="10">
        <v>65</v>
      </c>
      <c r="F347" s="10">
        <v>750</v>
      </c>
      <c r="G347" s="10">
        <f t="shared" si="72"/>
        <v>0.75</v>
      </c>
      <c r="H347" s="10">
        <v>0.287</v>
      </c>
      <c r="I347" s="10">
        <v>1</v>
      </c>
      <c r="J347" s="31">
        <f t="shared" si="68"/>
        <v>0.27399999999999997</v>
      </c>
      <c r="K347" s="30">
        <v>0.013</v>
      </c>
      <c r="L347" s="25">
        <f t="shared" si="69"/>
        <v>23.663299359610345</v>
      </c>
      <c r="M347" s="25">
        <f t="shared" si="70"/>
        <v>0.23663299359610346</v>
      </c>
      <c r="N347" s="22">
        <f t="shared" si="67"/>
        <v>0.7098989807883103</v>
      </c>
      <c r="O347" s="25">
        <f t="shared" si="71"/>
        <v>0.9465319743844137</v>
      </c>
    </row>
    <row r="348" spans="1:15" ht="15">
      <c r="A348" s="10">
        <v>13</v>
      </c>
      <c r="B348" s="9">
        <v>38726</v>
      </c>
      <c r="C348" s="37">
        <v>50</v>
      </c>
      <c r="D348" s="10">
        <v>106</v>
      </c>
      <c r="E348" s="10">
        <v>43</v>
      </c>
      <c r="F348" s="10">
        <v>500</v>
      </c>
      <c r="G348" s="10">
        <f t="shared" si="72"/>
        <v>0.5</v>
      </c>
      <c r="H348" s="10">
        <v>0.169</v>
      </c>
      <c r="I348" s="10">
        <v>4</v>
      </c>
      <c r="J348" s="31">
        <f t="shared" si="68"/>
        <v>0.156</v>
      </c>
      <c r="K348" s="30">
        <v>0.013</v>
      </c>
      <c r="L348" s="25">
        <f t="shared" si="69"/>
        <v>13.47253540182195</v>
      </c>
      <c r="M348" s="25">
        <f t="shared" si="70"/>
        <v>0.1347253540182195</v>
      </c>
      <c r="N348" s="22">
        <f t="shared" si="67"/>
        <v>1.616704248218634</v>
      </c>
      <c r="O348" s="25">
        <f t="shared" si="71"/>
        <v>3.233408496437268</v>
      </c>
    </row>
    <row r="349" spans="1:15" ht="15">
      <c r="A349" s="10">
        <v>15</v>
      </c>
      <c r="B349" s="9">
        <v>38726</v>
      </c>
      <c r="C349" s="37">
        <v>50</v>
      </c>
      <c r="D349" s="10">
        <v>106</v>
      </c>
      <c r="E349" s="10">
        <v>29</v>
      </c>
      <c r="F349" s="10">
        <v>500</v>
      </c>
      <c r="G349" s="10">
        <f t="shared" si="72"/>
        <v>0.5</v>
      </c>
      <c r="H349" s="10">
        <v>0.234</v>
      </c>
      <c r="I349" s="10">
        <v>4</v>
      </c>
      <c r="J349" s="31">
        <f t="shared" si="68"/>
        <v>0.221</v>
      </c>
      <c r="K349" s="30">
        <v>0.013</v>
      </c>
      <c r="L349" s="25">
        <f t="shared" si="69"/>
        <v>19.086091819247763</v>
      </c>
      <c r="M349" s="25">
        <f t="shared" si="70"/>
        <v>0.19086091819247764</v>
      </c>
      <c r="N349" s="22">
        <f t="shared" si="67"/>
        <v>2.2903310183097316</v>
      </c>
      <c r="O349" s="25">
        <f t="shared" si="71"/>
        <v>4.580662036619463</v>
      </c>
    </row>
    <row r="350" spans="1:15" ht="15">
      <c r="A350" s="10">
        <v>17</v>
      </c>
      <c r="B350" s="9">
        <v>38726</v>
      </c>
      <c r="C350" s="37">
        <v>50</v>
      </c>
      <c r="D350" s="10">
        <v>106</v>
      </c>
      <c r="E350" s="10">
        <v>18</v>
      </c>
      <c r="F350" s="10">
        <v>500</v>
      </c>
      <c r="G350" s="10">
        <f t="shared" si="72"/>
        <v>0.5</v>
      </c>
      <c r="H350" s="10">
        <v>0.241</v>
      </c>
      <c r="I350" s="10">
        <v>4</v>
      </c>
      <c r="J350" s="31">
        <f t="shared" si="68"/>
        <v>0.22799999999999998</v>
      </c>
      <c r="K350" s="30">
        <v>0.013</v>
      </c>
      <c r="L350" s="25">
        <f t="shared" si="69"/>
        <v>19.69062866420131</v>
      </c>
      <c r="M350" s="25">
        <f t="shared" si="70"/>
        <v>0.1969062866420131</v>
      </c>
      <c r="N350" s="22">
        <f t="shared" si="67"/>
        <v>2.362875439704157</v>
      </c>
      <c r="O350" s="25">
        <f t="shared" si="71"/>
        <v>4.725750879408314</v>
      </c>
    </row>
    <row r="351" spans="1:15" ht="15">
      <c r="A351" s="10">
        <v>19</v>
      </c>
      <c r="B351" s="9">
        <v>38726</v>
      </c>
      <c r="C351" s="37">
        <v>50</v>
      </c>
      <c r="D351" s="10">
        <v>106</v>
      </c>
      <c r="E351" s="10">
        <v>13</v>
      </c>
      <c r="F351" s="10">
        <v>500</v>
      </c>
      <c r="G351" s="10">
        <f t="shared" si="72"/>
        <v>0.5</v>
      </c>
      <c r="H351" s="10">
        <v>0.239</v>
      </c>
      <c r="I351" s="10">
        <v>4</v>
      </c>
      <c r="J351" s="31">
        <f t="shared" si="68"/>
        <v>0.22599999999999998</v>
      </c>
      <c r="K351" s="30">
        <v>0.013</v>
      </c>
      <c r="L351" s="25">
        <f t="shared" si="69"/>
        <v>19.51790385135744</v>
      </c>
      <c r="M351" s="25">
        <f t="shared" si="70"/>
        <v>0.19517903851357438</v>
      </c>
      <c r="N351" s="22">
        <f t="shared" si="67"/>
        <v>2.3421484621628923</v>
      </c>
      <c r="O351" s="25">
        <f t="shared" si="71"/>
        <v>4.684296924325785</v>
      </c>
    </row>
    <row r="352" spans="1:15" ht="15">
      <c r="A352" s="10">
        <v>21</v>
      </c>
      <c r="B352" s="9">
        <v>38726</v>
      </c>
      <c r="C352" s="37">
        <v>50</v>
      </c>
      <c r="D352" s="10">
        <v>106</v>
      </c>
      <c r="E352" s="10">
        <v>7</v>
      </c>
      <c r="F352" s="10">
        <v>500</v>
      </c>
      <c r="G352" s="10">
        <f t="shared" si="72"/>
        <v>0.5</v>
      </c>
      <c r="H352" s="10">
        <v>0.241</v>
      </c>
      <c r="I352" s="10">
        <v>4</v>
      </c>
      <c r="J352" s="31">
        <f t="shared" si="68"/>
        <v>0.22799999999999998</v>
      </c>
      <c r="K352" s="30">
        <v>0.013</v>
      </c>
      <c r="L352" s="25">
        <f t="shared" si="69"/>
        <v>19.69062866420131</v>
      </c>
      <c r="M352" s="25">
        <f t="shared" si="70"/>
        <v>0.1969062866420131</v>
      </c>
      <c r="N352" s="22">
        <f t="shared" si="67"/>
        <v>2.362875439704157</v>
      </c>
      <c r="O352" s="25">
        <f t="shared" si="71"/>
        <v>4.725750879408314</v>
      </c>
    </row>
    <row r="353" spans="1:15" ht="15">
      <c r="A353" s="10">
        <v>23</v>
      </c>
      <c r="B353" s="9">
        <v>38726</v>
      </c>
      <c r="C353" s="37">
        <v>50</v>
      </c>
      <c r="D353" s="10">
        <v>106</v>
      </c>
      <c r="E353" s="10">
        <v>0</v>
      </c>
      <c r="F353" s="10">
        <v>500</v>
      </c>
      <c r="G353" s="10">
        <f t="shared" si="72"/>
        <v>0.5</v>
      </c>
      <c r="H353" s="10">
        <v>0.238</v>
      </c>
      <c r="I353" s="10">
        <v>4</v>
      </c>
      <c r="J353" s="31">
        <f t="shared" si="68"/>
        <v>0.22499999999999998</v>
      </c>
      <c r="K353" s="30">
        <v>0.013</v>
      </c>
      <c r="L353" s="25">
        <f t="shared" si="69"/>
        <v>19.4315414449355</v>
      </c>
      <c r="M353" s="25">
        <f t="shared" si="70"/>
        <v>0.19431541444935502</v>
      </c>
      <c r="N353" s="22">
        <f t="shared" si="67"/>
        <v>2.3317849733922604</v>
      </c>
      <c r="O353" s="25">
        <f t="shared" si="71"/>
        <v>4.663569946784521</v>
      </c>
    </row>
    <row r="354" spans="1:15" ht="15">
      <c r="A354" s="10">
        <v>1</v>
      </c>
      <c r="B354" s="9">
        <v>38726</v>
      </c>
      <c r="C354" s="37">
        <v>51</v>
      </c>
      <c r="D354" s="10">
        <v>109</v>
      </c>
      <c r="E354" s="10">
        <v>150</v>
      </c>
      <c r="F354" s="10">
        <v>750</v>
      </c>
      <c r="G354" s="10">
        <f t="shared" si="72"/>
        <v>0.75</v>
      </c>
      <c r="H354" s="10">
        <v>0.142</v>
      </c>
      <c r="I354" s="10">
        <v>2</v>
      </c>
      <c r="J354" s="31">
        <f t="shared" si="68"/>
        <v>0.12899999999999998</v>
      </c>
      <c r="K354" s="30">
        <v>0.013</v>
      </c>
      <c r="L354" s="25">
        <f t="shared" si="69"/>
        <v>11.140750428429687</v>
      </c>
      <c r="M354" s="25">
        <f t="shared" si="70"/>
        <v>0.11140750428429687</v>
      </c>
      <c r="N354" s="22">
        <f t="shared" si="67"/>
        <v>0.6684450257057811</v>
      </c>
      <c r="O354" s="25">
        <f t="shared" si="71"/>
        <v>0.8912600342743748</v>
      </c>
    </row>
    <row r="355" spans="1:15" ht="15">
      <c r="A355" s="10">
        <v>3</v>
      </c>
      <c r="B355" s="9">
        <v>38726</v>
      </c>
      <c r="C355" s="37">
        <v>51</v>
      </c>
      <c r="D355" s="10">
        <v>109</v>
      </c>
      <c r="E355" s="10">
        <v>125</v>
      </c>
      <c r="F355" s="10">
        <v>750</v>
      </c>
      <c r="G355" s="10">
        <f t="shared" si="72"/>
        <v>0.75</v>
      </c>
      <c r="H355" s="10">
        <v>0.164</v>
      </c>
      <c r="I355" s="10">
        <v>2</v>
      </c>
      <c r="J355" s="31">
        <f t="shared" si="68"/>
        <v>0.151</v>
      </c>
      <c r="K355" s="30">
        <v>0.013</v>
      </c>
      <c r="L355" s="25">
        <f t="shared" si="69"/>
        <v>13.040723369712271</v>
      </c>
      <c r="M355" s="25">
        <f t="shared" si="70"/>
        <v>0.1304072336971227</v>
      </c>
      <c r="N355" s="22">
        <f t="shared" si="67"/>
        <v>0.7824434021827362</v>
      </c>
      <c r="O355" s="25">
        <f t="shared" si="71"/>
        <v>1.0432578695769816</v>
      </c>
    </row>
    <row r="356" spans="1:15" ht="15">
      <c r="A356" s="10">
        <v>5</v>
      </c>
      <c r="B356" s="9">
        <v>38726</v>
      </c>
      <c r="C356" s="37">
        <v>51</v>
      </c>
      <c r="D356" s="10">
        <v>109</v>
      </c>
      <c r="E356" s="10">
        <v>100</v>
      </c>
      <c r="F356" s="10">
        <v>500</v>
      </c>
      <c r="G356" s="10">
        <f t="shared" si="72"/>
        <v>0.5</v>
      </c>
      <c r="H356" s="10">
        <v>0.15</v>
      </c>
      <c r="I356" s="10">
        <v>2</v>
      </c>
      <c r="J356" s="31">
        <f t="shared" si="68"/>
        <v>0.13699999999999998</v>
      </c>
      <c r="K356" s="30">
        <v>0.013</v>
      </c>
      <c r="L356" s="25">
        <f t="shared" si="69"/>
        <v>11.831649679805173</v>
      </c>
      <c r="M356" s="25">
        <f t="shared" si="70"/>
        <v>0.11831649679805173</v>
      </c>
      <c r="N356" s="22">
        <f t="shared" si="67"/>
        <v>0.7098989807883103</v>
      </c>
      <c r="O356" s="25">
        <f t="shared" si="71"/>
        <v>1.4197979615766205</v>
      </c>
    </row>
    <row r="357" spans="1:15" ht="15">
      <c r="A357" s="10">
        <v>7</v>
      </c>
      <c r="B357" s="9">
        <v>38726</v>
      </c>
      <c r="C357" s="37">
        <v>51</v>
      </c>
      <c r="D357" s="10">
        <v>109</v>
      </c>
      <c r="E357" s="10">
        <v>80</v>
      </c>
      <c r="F357" s="10">
        <v>500</v>
      </c>
      <c r="G357" s="10">
        <f t="shared" si="72"/>
        <v>0.5</v>
      </c>
      <c r="H357" s="10">
        <v>0.186</v>
      </c>
      <c r="I357" s="10">
        <v>2</v>
      </c>
      <c r="J357" s="31">
        <f t="shared" si="68"/>
        <v>0.173</v>
      </c>
      <c r="K357" s="30">
        <v>0.013</v>
      </c>
      <c r="L357" s="25">
        <f t="shared" si="69"/>
        <v>14.940696310994854</v>
      </c>
      <c r="M357" s="25">
        <f t="shared" si="70"/>
        <v>0.14940696310994855</v>
      </c>
      <c r="N357" s="22">
        <f t="shared" si="67"/>
        <v>0.8964417786596914</v>
      </c>
      <c r="O357" s="25">
        <f t="shared" si="71"/>
        <v>1.7928835573193829</v>
      </c>
    </row>
    <row r="358" spans="1:15" ht="15">
      <c r="A358" s="10">
        <v>9</v>
      </c>
      <c r="B358" s="9">
        <v>38726</v>
      </c>
      <c r="C358" s="37">
        <v>51</v>
      </c>
      <c r="D358" s="10">
        <v>109</v>
      </c>
      <c r="E358" s="10">
        <v>60</v>
      </c>
      <c r="F358" s="10">
        <v>500</v>
      </c>
      <c r="G358" s="10">
        <f t="shared" si="72"/>
        <v>0.5</v>
      </c>
      <c r="H358" s="10">
        <v>0.198</v>
      </c>
      <c r="I358" s="10">
        <v>2</v>
      </c>
      <c r="J358" s="31">
        <f t="shared" si="68"/>
        <v>0.185</v>
      </c>
      <c r="K358" s="30">
        <v>0.013</v>
      </c>
      <c r="L358" s="25">
        <f t="shared" si="69"/>
        <v>15.977045188058081</v>
      </c>
      <c r="M358" s="25">
        <f t="shared" si="70"/>
        <v>0.1597704518805808</v>
      </c>
      <c r="N358" s="22">
        <f aca="true" t="shared" si="73" ref="N358:N421">M358*5/4*24/10*I358</f>
        <v>0.9586227112834849</v>
      </c>
      <c r="O358" s="25">
        <f t="shared" si="71"/>
        <v>1.9172454225669697</v>
      </c>
    </row>
    <row r="359" spans="1:15" ht="15">
      <c r="A359" s="10">
        <v>11</v>
      </c>
      <c r="B359" s="9">
        <v>38726</v>
      </c>
      <c r="C359" s="37">
        <v>51</v>
      </c>
      <c r="D359" s="10">
        <v>109</v>
      </c>
      <c r="E359" s="10">
        <v>53</v>
      </c>
      <c r="F359" s="10">
        <v>500</v>
      </c>
      <c r="G359" s="10">
        <f t="shared" si="72"/>
        <v>0.5</v>
      </c>
      <c r="H359" s="10">
        <v>0.195</v>
      </c>
      <c r="I359" s="10">
        <v>2</v>
      </c>
      <c r="J359" s="31">
        <f aca="true" t="shared" si="74" ref="J359:J365">H359-$K$88</f>
        <v>0.182</v>
      </c>
      <c r="K359" s="30">
        <v>0.013</v>
      </c>
      <c r="L359" s="25">
        <f aca="true" t="shared" si="75" ref="L359:L365">J359/$U$528</f>
        <v>15.717957968792275</v>
      </c>
      <c r="M359" s="25">
        <f aca="true" t="shared" si="76" ref="M359:M365">L359*0.01</f>
        <v>0.15717957968792276</v>
      </c>
      <c r="N359" s="22">
        <f t="shared" si="73"/>
        <v>0.9430774781275366</v>
      </c>
      <c r="O359" s="25">
        <f aca="true" t="shared" si="77" ref="O359:O365">N359/G359</f>
        <v>1.8861549562550732</v>
      </c>
    </row>
    <row r="360" spans="1:15" ht="15">
      <c r="A360" s="10">
        <v>13</v>
      </c>
      <c r="B360" s="9">
        <v>38726</v>
      </c>
      <c r="C360" s="37">
        <v>51</v>
      </c>
      <c r="D360" s="10">
        <v>109</v>
      </c>
      <c r="E360" s="10">
        <v>35</v>
      </c>
      <c r="F360" s="10">
        <v>250</v>
      </c>
      <c r="G360" s="10">
        <f t="shared" si="72"/>
        <v>0.25</v>
      </c>
      <c r="H360" s="10">
        <v>0.128</v>
      </c>
      <c r="I360" s="10">
        <v>4</v>
      </c>
      <c r="J360" s="31">
        <f t="shared" si="74"/>
        <v>0.115</v>
      </c>
      <c r="K360" s="30">
        <v>0.013</v>
      </c>
      <c r="L360" s="25">
        <f t="shared" si="75"/>
        <v>9.931676738522592</v>
      </c>
      <c r="M360" s="25">
        <f t="shared" si="76"/>
        <v>0.09931676738522592</v>
      </c>
      <c r="N360" s="22">
        <f t="shared" si="73"/>
        <v>1.1918012086227112</v>
      </c>
      <c r="O360" s="25">
        <f t="shared" si="77"/>
        <v>4.767204834490845</v>
      </c>
    </row>
    <row r="361" spans="1:15" ht="15">
      <c r="A361" s="10">
        <v>15</v>
      </c>
      <c r="B361" s="9">
        <v>38726</v>
      </c>
      <c r="C361" s="37">
        <v>51</v>
      </c>
      <c r="D361" s="10">
        <v>109</v>
      </c>
      <c r="E361" s="10">
        <v>23</v>
      </c>
      <c r="F361" s="10">
        <v>250</v>
      </c>
      <c r="G361" s="10">
        <f t="shared" si="72"/>
        <v>0.25</v>
      </c>
      <c r="H361" s="10">
        <v>0.116</v>
      </c>
      <c r="I361" s="10">
        <v>4</v>
      </c>
      <c r="J361" s="31">
        <f t="shared" si="74"/>
        <v>0.10300000000000001</v>
      </c>
      <c r="K361" s="30">
        <v>0.013</v>
      </c>
      <c r="L361" s="25">
        <f t="shared" si="75"/>
        <v>8.895327861459364</v>
      </c>
      <c r="M361" s="25">
        <f t="shared" si="76"/>
        <v>0.08895327861459365</v>
      </c>
      <c r="N361" s="22">
        <f t="shared" si="73"/>
        <v>1.0674393433751237</v>
      </c>
      <c r="O361" s="25">
        <f t="shared" si="77"/>
        <v>4.269757373500495</v>
      </c>
    </row>
    <row r="362" spans="1:15" ht="15">
      <c r="A362" s="10">
        <v>17</v>
      </c>
      <c r="B362" s="9">
        <v>38726</v>
      </c>
      <c r="C362" s="37">
        <v>51</v>
      </c>
      <c r="D362" s="10">
        <v>109</v>
      </c>
      <c r="E362" s="10">
        <v>15</v>
      </c>
      <c r="F362" s="10">
        <v>250</v>
      </c>
      <c r="G362" s="10">
        <f t="shared" si="72"/>
        <v>0.25</v>
      </c>
      <c r="H362" s="10">
        <v>0.131</v>
      </c>
      <c r="I362" s="10">
        <v>4</v>
      </c>
      <c r="J362" s="31">
        <f t="shared" si="74"/>
        <v>0.11800000000000001</v>
      </c>
      <c r="K362" s="30">
        <v>0.013</v>
      </c>
      <c r="L362" s="25">
        <f t="shared" si="75"/>
        <v>10.190763957788398</v>
      </c>
      <c r="M362" s="25">
        <f t="shared" si="76"/>
        <v>0.10190763957788398</v>
      </c>
      <c r="N362" s="22">
        <f t="shared" si="73"/>
        <v>1.2228916749346077</v>
      </c>
      <c r="O362" s="25">
        <f t="shared" si="77"/>
        <v>4.891566699738431</v>
      </c>
    </row>
    <row r="363" spans="1:15" ht="15">
      <c r="A363" s="10">
        <v>19</v>
      </c>
      <c r="B363" s="9">
        <v>38726</v>
      </c>
      <c r="C363" s="37">
        <v>51</v>
      </c>
      <c r="D363" s="10">
        <v>109</v>
      </c>
      <c r="E363" s="10">
        <v>11</v>
      </c>
      <c r="F363" s="10">
        <v>250</v>
      </c>
      <c r="G363" s="10">
        <f t="shared" si="72"/>
        <v>0.25</v>
      </c>
      <c r="H363" s="10">
        <v>0.126</v>
      </c>
      <c r="I363" s="10">
        <v>4</v>
      </c>
      <c r="J363" s="31">
        <f t="shared" si="74"/>
        <v>0.113</v>
      </c>
      <c r="K363" s="30">
        <v>0.013</v>
      </c>
      <c r="L363" s="25">
        <f t="shared" si="75"/>
        <v>9.758951925678721</v>
      </c>
      <c r="M363" s="25">
        <f t="shared" si="76"/>
        <v>0.09758951925678722</v>
      </c>
      <c r="N363" s="22">
        <f t="shared" si="73"/>
        <v>1.1710742310814466</v>
      </c>
      <c r="O363" s="25">
        <f t="shared" si="77"/>
        <v>4.684296924325786</v>
      </c>
    </row>
    <row r="364" spans="1:15" ht="15">
      <c r="A364" s="10">
        <v>21</v>
      </c>
      <c r="B364" s="9">
        <v>38726</v>
      </c>
      <c r="C364" s="37">
        <v>51</v>
      </c>
      <c r="D364" s="10">
        <v>109</v>
      </c>
      <c r="E364" s="10">
        <v>5</v>
      </c>
      <c r="F364" s="10">
        <v>250</v>
      </c>
      <c r="G364" s="10">
        <f t="shared" si="72"/>
        <v>0.25</v>
      </c>
      <c r="H364" s="10">
        <v>0.132</v>
      </c>
      <c r="I364" s="10">
        <v>4</v>
      </c>
      <c r="J364" s="31">
        <f t="shared" si="74"/>
        <v>0.11900000000000001</v>
      </c>
      <c r="K364" s="30">
        <v>0.013</v>
      </c>
      <c r="L364" s="25">
        <f t="shared" si="75"/>
        <v>10.277126364210334</v>
      </c>
      <c r="M364" s="25">
        <f t="shared" si="76"/>
        <v>0.10277126364210334</v>
      </c>
      <c r="N364" s="22">
        <f t="shared" si="73"/>
        <v>1.23325516370524</v>
      </c>
      <c r="O364" s="25">
        <f t="shared" si="77"/>
        <v>4.93302065482096</v>
      </c>
    </row>
    <row r="365" spans="1:15" ht="15">
      <c r="A365" s="10">
        <v>23</v>
      </c>
      <c r="B365" s="9">
        <v>38726</v>
      </c>
      <c r="C365" s="37">
        <v>51</v>
      </c>
      <c r="D365" s="10">
        <v>109</v>
      </c>
      <c r="E365" s="10">
        <v>0</v>
      </c>
      <c r="F365" s="10">
        <v>250</v>
      </c>
      <c r="G365" s="10">
        <f t="shared" si="72"/>
        <v>0.25</v>
      </c>
      <c r="H365" s="10">
        <v>0.135</v>
      </c>
      <c r="I365" s="10">
        <v>4</v>
      </c>
      <c r="J365" s="31">
        <f t="shared" si="74"/>
        <v>0.12200000000000001</v>
      </c>
      <c r="K365" s="30">
        <v>0.013</v>
      </c>
      <c r="L365" s="25">
        <f t="shared" si="75"/>
        <v>10.536213583476142</v>
      </c>
      <c r="M365" s="25">
        <f t="shared" si="76"/>
        <v>0.10536213583476142</v>
      </c>
      <c r="N365" s="22">
        <f t="shared" si="73"/>
        <v>1.264345630017137</v>
      </c>
      <c r="O365" s="25">
        <f t="shared" si="77"/>
        <v>5.057382520068548</v>
      </c>
    </row>
    <row r="366" spans="3:15" ht="15">
      <c r="C366" s="20"/>
      <c r="J366" s="33"/>
      <c r="K366" s="33"/>
      <c r="N366" s="22">
        <f t="shared" si="73"/>
        <v>0</v>
      </c>
      <c r="O366" s="24"/>
    </row>
    <row r="367" spans="3:15" ht="15">
      <c r="C367" s="20"/>
      <c r="J367" s="33"/>
      <c r="K367" s="33"/>
      <c r="N367" s="22">
        <f t="shared" si="73"/>
        <v>0</v>
      </c>
      <c r="O367" s="24"/>
    </row>
    <row r="368" spans="3:15" ht="15">
      <c r="C368" s="20"/>
      <c r="J368" s="33"/>
      <c r="K368" s="33"/>
      <c r="N368" s="22">
        <f t="shared" si="73"/>
        <v>0</v>
      </c>
      <c r="O368" s="24"/>
    </row>
    <row r="369" spans="3:15" ht="15">
      <c r="C369" s="20"/>
      <c r="J369" s="33"/>
      <c r="K369" s="33"/>
      <c r="N369" s="22">
        <f t="shared" si="73"/>
        <v>0</v>
      </c>
      <c r="O369" s="24"/>
    </row>
    <row r="370" spans="1:16" ht="15.75">
      <c r="A370" s="8"/>
      <c r="B370" s="11"/>
      <c r="C370" s="38"/>
      <c r="D370" s="8"/>
      <c r="E370" s="8"/>
      <c r="F370" s="8"/>
      <c r="G370" s="12"/>
      <c r="H370" s="12"/>
      <c r="I370" s="12"/>
      <c r="J370" s="34"/>
      <c r="K370" s="34"/>
      <c r="L370" s="7"/>
      <c r="M370" s="7"/>
      <c r="N370" s="22">
        <f t="shared" si="73"/>
        <v>0</v>
      </c>
      <c r="O370" s="36"/>
      <c r="P370" s="7"/>
    </row>
    <row r="371" spans="1:15" ht="15">
      <c r="A371" s="10">
        <v>1</v>
      </c>
      <c r="B371" s="9">
        <v>38726</v>
      </c>
      <c r="C371" s="37">
        <v>52</v>
      </c>
      <c r="D371" s="10">
        <v>111</v>
      </c>
      <c r="E371" s="10">
        <v>150</v>
      </c>
      <c r="F371" s="10">
        <v>900</v>
      </c>
      <c r="G371" s="10">
        <f aca="true" t="shared" si="78" ref="G371:G402">F371/1000</f>
        <v>0.9</v>
      </c>
      <c r="H371" s="10">
        <v>0.215</v>
      </c>
      <c r="I371" s="10">
        <v>1</v>
      </c>
      <c r="J371" s="31">
        <f>H371-$K$88</f>
        <v>0.20199999999999999</v>
      </c>
      <c r="K371" s="30">
        <v>0.013</v>
      </c>
      <c r="L371" s="25">
        <f>J371/$U$528</f>
        <v>17.445206097230987</v>
      </c>
      <c r="M371" s="25">
        <f>L371*0.01</f>
        <v>0.17445206097230986</v>
      </c>
      <c r="N371" s="22">
        <f t="shared" si="73"/>
        <v>0.5233561829169296</v>
      </c>
      <c r="O371" s="25">
        <f>N371/G371</f>
        <v>0.5815068699076996</v>
      </c>
    </row>
    <row r="372" spans="1:15" ht="15">
      <c r="A372" s="10">
        <v>3</v>
      </c>
      <c r="B372" s="9">
        <v>38726</v>
      </c>
      <c r="C372" s="37">
        <v>52</v>
      </c>
      <c r="D372" s="10">
        <v>111</v>
      </c>
      <c r="E372" s="10">
        <v>125</v>
      </c>
      <c r="F372" s="10">
        <v>750</v>
      </c>
      <c r="G372" s="10">
        <f t="shared" si="78"/>
        <v>0.75</v>
      </c>
      <c r="H372" s="10">
        <v>0.168</v>
      </c>
      <c r="I372" s="10">
        <v>1</v>
      </c>
      <c r="J372" s="31">
        <f aca="true" t="shared" si="79" ref="J372:J421">H372-$K$88</f>
        <v>0.155</v>
      </c>
      <c r="K372" s="30">
        <v>0.013</v>
      </c>
      <c r="L372" s="25">
        <f aca="true" t="shared" si="80" ref="L372:L421">J372/$U$528</f>
        <v>13.386172995400015</v>
      </c>
      <c r="M372" s="25">
        <f aca="true" t="shared" si="81" ref="M372:M432">L372*0.01</f>
        <v>0.13386172995400014</v>
      </c>
      <c r="N372" s="22">
        <f t="shared" si="73"/>
        <v>0.4015851898620005</v>
      </c>
      <c r="O372" s="25">
        <f aca="true" t="shared" si="82" ref="O372:O421">N372/G372</f>
        <v>0.5354469198160007</v>
      </c>
    </row>
    <row r="373" spans="1:15" ht="15">
      <c r="A373" s="10">
        <v>5</v>
      </c>
      <c r="B373" s="9">
        <v>38726</v>
      </c>
      <c r="C373" s="37">
        <v>52</v>
      </c>
      <c r="D373" s="10">
        <v>111</v>
      </c>
      <c r="E373" s="10">
        <v>100</v>
      </c>
      <c r="F373" s="10">
        <v>650</v>
      </c>
      <c r="G373" s="10">
        <f t="shared" si="78"/>
        <v>0.65</v>
      </c>
      <c r="H373" s="10">
        <v>0.241</v>
      </c>
      <c r="I373" s="10">
        <v>1</v>
      </c>
      <c r="J373" s="31">
        <f t="shared" si="79"/>
        <v>0.22799999999999998</v>
      </c>
      <c r="K373" s="30">
        <v>0.013</v>
      </c>
      <c r="L373" s="25">
        <f t="shared" si="80"/>
        <v>19.69062866420131</v>
      </c>
      <c r="M373" s="25">
        <f t="shared" si="81"/>
        <v>0.1969062866420131</v>
      </c>
      <c r="N373" s="22">
        <f t="shared" si="73"/>
        <v>0.5907188599260392</v>
      </c>
      <c r="O373" s="25">
        <f t="shared" si="82"/>
        <v>0.9087982460400603</v>
      </c>
    </row>
    <row r="374" spans="1:15" ht="15">
      <c r="A374" s="10">
        <v>7</v>
      </c>
      <c r="B374" s="9">
        <v>38726</v>
      </c>
      <c r="C374" s="37">
        <v>52</v>
      </c>
      <c r="D374" s="10">
        <v>111</v>
      </c>
      <c r="E374" s="10">
        <v>80</v>
      </c>
      <c r="F374" s="10">
        <v>600</v>
      </c>
      <c r="G374" s="10">
        <f t="shared" si="78"/>
        <v>0.6</v>
      </c>
      <c r="H374" s="10">
        <v>0.378</v>
      </c>
      <c r="I374" s="10">
        <v>1</v>
      </c>
      <c r="J374" s="31">
        <f t="shared" si="79"/>
        <v>0.365</v>
      </c>
      <c r="K374" s="30">
        <v>0.013</v>
      </c>
      <c r="L374" s="25">
        <f t="shared" si="80"/>
        <v>31.522278344006484</v>
      </c>
      <c r="M374" s="25">
        <f t="shared" si="81"/>
        <v>0.3152227834400648</v>
      </c>
      <c r="N374" s="22">
        <f t="shared" si="73"/>
        <v>0.9456683503201944</v>
      </c>
      <c r="O374" s="25">
        <f t="shared" si="82"/>
        <v>1.576113917200324</v>
      </c>
    </row>
    <row r="375" spans="1:15" ht="15">
      <c r="A375" s="10">
        <v>9</v>
      </c>
      <c r="B375" s="9">
        <v>38726</v>
      </c>
      <c r="C375" s="37">
        <v>52</v>
      </c>
      <c r="D375" s="10">
        <v>111</v>
      </c>
      <c r="E375" s="10">
        <v>70</v>
      </c>
      <c r="F375" s="10">
        <v>600</v>
      </c>
      <c r="G375" s="10">
        <f t="shared" si="78"/>
        <v>0.6</v>
      </c>
      <c r="H375" s="10">
        <v>0.232</v>
      </c>
      <c r="I375" s="10">
        <v>2</v>
      </c>
      <c r="J375" s="31">
        <f t="shared" si="79"/>
        <v>0.219</v>
      </c>
      <c r="K375" s="30">
        <v>0.013</v>
      </c>
      <c r="L375" s="25">
        <f t="shared" si="80"/>
        <v>18.91336700640389</v>
      </c>
      <c r="M375" s="25">
        <f t="shared" si="81"/>
        <v>0.18913367006403892</v>
      </c>
      <c r="N375" s="22">
        <f t="shared" si="73"/>
        <v>1.1348020203842335</v>
      </c>
      <c r="O375" s="25">
        <f t="shared" si="82"/>
        <v>1.8913367006403892</v>
      </c>
    </row>
    <row r="376" spans="1:21" ht="15">
      <c r="A376" s="10">
        <v>11</v>
      </c>
      <c r="B376" s="9">
        <v>38726</v>
      </c>
      <c r="C376" s="37">
        <v>52</v>
      </c>
      <c r="D376" s="10">
        <v>111</v>
      </c>
      <c r="E376" s="10">
        <v>58</v>
      </c>
      <c r="F376" s="10">
        <v>600</v>
      </c>
      <c r="G376" s="10">
        <f t="shared" si="78"/>
        <v>0.6</v>
      </c>
      <c r="H376" s="10">
        <v>0.294</v>
      </c>
      <c r="I376" s="10">
        <v>2</v>
      </c>
      <c r="J376" s="31">
        <f t="shared" si="79"/>
        <v>0.28099999999999997</v>
      </c>
      <c r="K376" s="30">
        <v>0.013</v>
      </c>
      <c r="L376" s="25">
        <f t="shared" si="80"/>
        <v>24.267836204563896</v>
      </c>
      <c r="M376" s="25">
        <f t="shared" si="81"/>
        <v>0.24267836204563897</v>
      </c>
      <c r="N376" s="22">
        <f t="shared" si="73"/>
        <v>1.4560701722738338</v>
      </c>
      <c r="O376" s="25">
        <f t="shared" si="82"/>
        <v>2.4267836204563897</v>
      </c>
      <c r="R376" t="s">
        <v>4</v>
      </c>
      <c r="U376" t="s">
        <v>5</v>
      </c>
    </row>
    <row r="377" spans="1:21" ht="15">
      <c r="A377" s="10">
        <v>13</v>
      </c>
      <c r="B377" s="9">
        <v>38726</v>
      </c>
      <c r="C377" s="37">
        <v>52</v>
      </c>
      <c r="D377" s="10">
        <v>111</v>
      </c>
      <c r="E377" s="10">
        <v>38</v>
      </c>
      <c r="F377" s="10">
        <v>600</v>
      </c>
      <c r="G377" s="10">
        <f t="shared" si="78"/>
        <v>0.6</v>
      </c>
      <c r="H377" s="10">
        <v>0.286</v>
      </c>
      <c r="I377" s="10">
        <v>4</v>
      </c>
      <c r="J377" s="31">
        <f t="shared" si="79"/>
        <v>0.27299999999999996</v>
      </c>
      <c r="K377" s="30">
        <v>0.013</v>
      </c>
      <c r="L377" s="25">
        <f t="shared" si="80"/>
        <v>23.576936953188408</v>
      </c>
      <c r="M377" s="25">
        <f t="shared" si="81"/>
        <v>0.2357693695318841</v>
      </c>
      <c r="N377" s="22">
        <f t="shared" si="73"/>
        <v>2.829232434382609</v>
      </c>
      <c r="O377" s="25">
        <f t="shared" si="82"/>
        <v>4.715387390637682</v>
      </c>
      <c r="R377">
        <v>0</v>
      </c>
      <c r="S377">
        <v>0.001</v>
      </c>
      <c r="T377" t="s">
        <v>6</v>
      </c>
      <c r="U377">
        <f>RSQ(S377:S383,R377:R383)</f>
        <v>0.9996309464100414</v>
      </c>
    </row>
    <row r="378" spans="1:21" ht="15">
      <c r="A378" s="10">
        <v>15</v>
      </c>
      <c r="B378" s="9">
        <v>38726</v>
      </c>
      <c r="C378" s="37">
        <v>52</v>
      </c>
      <c r="D378" s="10">
        <v>111</v>
      </c>
      <c r="E378" s="10">
        <v>25</v>
      </c>
      <c r="F378" s="10">
        <v>500</v>
      </c>
      <c r="G378" s="10">
        <f t="shared" si="78"/>
        <v>0.5</v>
      </c>
      <c r="H378" s="10">
        <v>0.296</v>
      </c>
      <c r="I378" s="10">
        <v>4</v>
      </c>
      <c r="J378" s="31">
        <f t="shared" si="79"/>
        <v>0.283</v>
      </c>
      <c r="K378" s="30">
        <v>0.013</v>
      </c>
      <c r="L378" s="25">
        <f t="shared" si="80"/>
        <v>24.440561017407767</v>
      </c>
      <c r="M378" s="25">
        <f t="shared" si="81"/>
        <v>0.24440561017407766</v>
      </c>
      <c r="N378" s="22">
        <f t="shared" si="73"/>
        <v>2.932867322088932</v>
      </c>
      <c r="O378" s="25">
        <f t="shared" si="82"/>
        <v>5.865734644177864</v>
      </c>
      <c r="R378">
        <v>2.5</v>
      </c>
      <c r="S378">
        <v>0.03</v>
      </c>
      <c r="T378" t="s">
        <v>7</v>
      </c>
      <c r="U378">
        <f>LINEST(S377:S383,R377:R383)</f>
        <v>0.011631853785900783</v>
      </c>
    </row>
    <row r="379" spans="1:19" ht="15">
      <c r="A379" s="10">
        <v>17</v>
      </c>
      <c r="B379" s="9">
        <v>38726</v>
      </c>
      <c r="C379" s="37">
        <v>52</v>
      </c>
      <c r="D379" s="10">
        <v>111</v>
      </c>
      <c r="E379" s="10">
        <v>16</v>
      </c>
      <c r="F379" s="10">
        <v>500</v>
      </c>
      <c r="G379" s="10">
        <f t="shared" si="78"/>
        <v>0.5</v>
      </c>
      <c r="H379" s="10">
        <v>0.262</v>
      </c>
      <c r="I379" s="10">
        <v>4</v>
      </c>
      <c r="J379" s="31">
        <f t="shared" si="79"/>
        <v>0.249</v>
      </c>
      <c r="K379" s="30">
        <v>0.013</v>
      </c>
      <c r="L379" s="25">
        <f t="shared" si="80"/>
        <v>21.50423919906196</v>
      </c>
      <c r="M379" s="25">
        <f t="shared" si="81"/>
        <v>0.2150423919906196</v>
      </c>
      <c r="N379" s="22">
        <f t="shared" si="73"/>
        <v>2.5805087038874355</v>
      </c>
      <c r="O379" s="25">
        <f t="shared" si="82"/>
        <v>5.161017407774871</v>
      </c>
      <c r="R379">
        <v>5</v>
      </c>
      <c r="S379">
        <v>0.062</v>
      </c>
    </row>
    <row r="380" spans="1:24" ht="15">
      <c r="A380" s="10">
        <v>19</v>
      </c>
      <c r="B380" s="9">
        <v>38726</v>
      </c>
      <c r="C380" s="37">
        <v>52</v>
      </c>
      <c r="D380" s="10">
        <v>111</v>
      </c>
      <c r="E380" s="10">
        <v>12</v>
      </c>
      <c r="F380" s="10">
        <v>500</v>
      </c>
      <c r="G380" s="10">
        <f t="shared" si="78"/>
        <v>0.5</v>
      </c>
      <c r="H380" s="10">
        <v>0.268</v>
      </c>
      <c r="I380" s="10">
        <v>4</v>
      </c>
      <c r="J380" s="31">
        <f t="shared" si="79"/>
        <v>0.255</v>
      </c>
      <c r="K380" s="30">
        <v>0.013</v>
      </c>
      <c r="L380" s="25">
        <f t="shared" si="80"/>
        <v>22.022413637593573</v>
      </c>
      <c r="M380" s="25">
        <f t="shared" si="81"/>
        <v>0.22022413637593574</v>
      </c>
      <c r="N380" s="22">
        <f t="shared" si="73"/>
        <v>2.6426896365112293</v>
      </c>
      <c r="O380" s="25">
        <f t="shared" si="82"/>
        <v>5.285379273022459</v>
      </c>
      <c r="R380">
        <v>10</v>
      </c>
      <c r="S380">
        <v>0.12</v>
      </c>
      <c r="U380">
        <f>R378/S378</f>
        <v>83.33333333333334</v>
      </c>
      <c r="V380" t="e">
        <f>S378/T378</f>
        <v>#VALUE!</v>
      </c>
      <c r="W380" t="e">
        <f>T378/U378</f>
        <v>#VALUE!</v>
      </c>
      <c r="X380" t="e">
        <f>U378/V378</f>
        <v>#DIV/0!</v>
      </c>
    </row>
    <row r="381" spans="1:21" ht="15">
      <c r="A381" s="10">
        <v>21</v>
      </c>
      <c r="B381" s="9">
        <v>38726</v>
      </c>
      <c r="C381" s="37">
        <v>52</v>
      </c>
      <c r="D381" s="10">
        <v>111</v>
      </c>
      <c r="E381" s="10">
        <v>6</v>
      </c>
      <c r="F381" s="10">
        <v>500</v>
      </c>
      <c r="G381" s="10">
        <f t="shared" si="78"/>
        <v>0.5</v>
      </c>
      <c r="H381" s="10">
        <v>0.25</v>
      </c>
      <c r="I381" s="10">
        <v>4</v>
      </c>
      <c r="J381" s="31">
        <f t="shared" si="79"/>
        <v>0.237</v>
      </c>
      <c r="K381" s="30">
        <v>0.013</v>
      </c>
      <c r="L381" s="25">
        <f t="shared" si="80"/>
        <v>20.46789032199873</v>
      </c>
      <c r="M381" s="25">
        <f t="shared" si="81"/>
        <v>0.2046789032199873</v>
      </c>
      <c r="N381" s="22">
        <f t="shared" si="73"/>
        <v>2.4561468386398473</v>
      </c>
      <c r="O381" s="25">
        <f t="shared" si="82"/>
        <v>4.912293677279695</v>
      </c>
      <c r="R381">
        <v>15</v>
      </c>
      <c r="S381">
        <v>0.181</v>
      </c>
      <c r="U381">
        <f>R379/S379</f>
        <v>80.64516129032258</v>
      </c>
    </row>
    <row r="382" spans="1:21" ht="15">
      <c r="A382" s="10">
        <v>23</v>
      </c>
      <c r="B382" s="9">
        <v>38726</v>
      </c>
      <c r="C382" s="37">
        <v>52</v>
      </c>
      <c r="D382" s="10">
        <v>111</v>
      </c>
      <c r="E382" s="10">
        <v>0</v>
      </c>
      <c r="F382" s="10">
        <v>500</v>
      </c>
      <c r="G382" s="10">
        <f t="shared" si="78"/>
        <v>0.5</v>
      </c>
      <c r="H382" s="10">
        <v>0.261</v>
      </c>
      <c r="I382" s="10">
        <v>4</v>
      </c>
      <c r="J382" s="31">
        <f t="shared" si="79"/>
        <v>0.248</v>
      </c>
      <c r="K382" s="30">
        <v>0.013</v>
      </c>
      <c r="L382" s="25">
        <f t="shared" si="80"/>
        <v>21.417876792640023</v>
      </c>
      <c r="M382" s="25">
        <f t="shared" si="81"/>
        <v>0.21417876792640023</v>
      </c>
      <c r="N382" s="22">
        <f t="shared" si="73"/>
        <v>2.5701452151168027</v>
      </c>
      <c r="O382" s="25">
        <f t="shared" si="82"/>
        <v>5.140290430233605</v>
      </c>
      <c r="R382">
        <v>20</v>
      </c>
      <c r="S382">
        <v>0.232</v>
      </c>
      <c r="U382">
        <f>R380/S380</f>
        <v>83.33333333333334</v>
      </c>
    </row>
    <row r="383" spans="1:22" ht="15">
      <c r="A383" s="10">
        <v>1</v>
      </c>
      <c r="B383" s="9">
        <v>38727</v>
      </c>
      <c r="C383" s="37">
        <v>54</v>
      </c>
      <c r="D383" s="10">
        <v>115</v>
      </c>
      <c r="E383" s="10">
        <v>150</v>
      </c>
      <c r="F383" s="10">
        <v>975</v>
      </c>
      <c r="G383" s="10">
        <f t="shared" si="78"/>
        <v>0.975</v>
      </c>
      <c r="H383" s="15">
        <v>0.171</v>
      </c>
      <c r="I383" s="10">
        <v>2</v>
      </c>
      <c r="J383" s="31">
        <f t="shared" si="79"/>
        <v>0.158</v>
      </c>
      <c r="K383" s="30">
        <v>0.013</v>
      </c>
      <c r="L383" s="25">
        <f t="shared" si="80"/>
        <v>13.645260214665822</v>
      </c>
      <c r="M383" s="25">
        <f t="shared" si="81"/>
        <v>0.13645260214665822</v>
      </c>
      <c r="N383" s="22">
        <f t="shared" si="73"/>
        <v>0.8187156128799493</v>
      </c>
      <c r="O383" s="25">
        <f t="shared" si="82"/>
        <v>0.8397083209025121</v>
      </c>
      <c r="R383">
        <v>30</v>
      </c>
      <c r="S383">
        <v>0.351</v>
      </c>
      <c r="U383">
        <f>R381/S381</f>
        <v>82.87292817679558</v>
      </c>
      <c r="V383">
        <f>AVERAGE(U380:U384)</f>
        <v>83.2783305371018</v>
      </c>
    </row>
    <row r="384" spans="1:21" ht="15">
      <c r="A384" s="10">
        <v>3</v>
      </c>
      <c r="B384" s="9">
        <v>38727</v>
      </c>
      <c r="C384" s="37">
        <v>54</v>
      </c>
      <c r="D384" s="10">
        <v>115</v>
      </c>
      <c r="E384" s="10">
        <v>100</v>
      </c>
      <c r="F384" s="10">
        <v>965</v>
      </c>
      <c r="G384" s="10">
        <f t="shared" si="78"/>
        <v>0.965</v>
      </c>
      <c r="H384" s="15">
        <v>0.165</v>
      </c>
      <c r="I384" s="10">
        <v>2</v>
      </c>
      <c r="J384" s="31">
        <f t="shared" si="79"/>
        <v>0.152</v>
      </c>
      <c r="K384" s="30">
        <v>0.013</v>
      </c>
      <c r="L384" s="25">
        <f t="shared" si="80"/>
        <v>13.127085776134207</v>
      </c>
      <c r="M384" s="25">
        <f t="shared" si="81"/>
        <v>0.13127085776134206</v>
      </c>
      <c r="N384" s="22">
        <f t="shared" si="73"/>
        <v>0.7876251465680524</v>
      </c>
      <c r="O384" s="25">
        <f t="shared" si="82"/>
        <v>0.8161918617285517</v>
      </c>
      <c r="U384">
        <f>R382/S382</f>
        <v>86.20689655172413</v>
      </c>
    </row>
    <row r="385" spans="1:21" ht="15">
      <c r="A385" s="10">
        <v>5</v>
      </c>
      <c r="B385" s="9">
        <v>38727</v>
      </c>
      <c r="C385" s="37">
        <v>54</v>
      </c>
      <c r="D385" s="10">
        <v>115</v>
      </c>
      <c r="E385" s="10">
        <v>80</v>
      </c>
      <c r="F385" s="10">
        <v>1000</v>
      </c>
      <c r="G385" s="10">
        <f t="shared" si="78"/>
        <v>1</v>
      </c>
      <c r="H385" s="10">
        <v>0.2</v>
      </c>
      <c r="I385" s="10">
        <v>2</v>
      </c>
      <c r="J385" s="31">
        <f t="shared" si="79"/>
        <v>0.187</v>
      </c>
      <c r="K385" s="30">
        <v>0.013</v>
      </c>
      <c r="L385" s="25">
        <f t="shared" si="80"/>
        <v>16.149770000901952</v>
      </c>
      <c r="M385" s="25">
        <f t="shared" si="81"/>
        <v>0.16149770000901953</v>
      </c>
      <c r="N385" s="22">
        <f t="shared" si="73"/>
        <v>0.9689862000541172</v>
      </c>
      <c r="O385" s="25">
        <f t="shared" si="82"/>
        <v>0.9689862000541172</v>
      </c>
      <c r="R385" t="s">
        <v>17</v>
      </c>
      <c r="S385" t="s">
        <v>8</v>
      </c>
      <c r="T385" t="s">
        <v>15</v>
      </c>
      <c r="U385">
        <f>R383/S383</f>
        <v>85.47008547008548</v>
      </c>
    </row>
    <row r="386" spans="1:20" ht="15">
      <c r="A386" s="10">
        <v>7</v>
      </c>
      <c r="B386" s="9">
        <v>38727</v>
      </c>
      <c r="C386" s="37">
        <v>54</v>
      </c>
      <c r="D386" s="10">
        <v>115</v>
      </c>
      <c r="E386" s="10">
        <v>60</v>
      </c>
      <c r="F386" s="10">
        <v>945</v>
      </c>
      <c r="G386" s="10">
        <f t="shared" si="78"/>
        <v>0.945</v>
      </c>
      <c r="H386" s="10">
        <v>0.291</v>
      </c>
      <c r="I386" s="10">
        <v>2</v>
      </c>
      <c r="J386" s="31">
        <f t="shared" si="79"/>
        <v>0.27799999999999997</v>
      </c>
      <c r="K386" s="30">
        <v>0.013</v>
      </c>
      <c r="L386" s="25">
        <f t="shared" si="80"/>
        <v>24.008748985298087</v>
      </c>
      <c r="M386" s="25">
        <f t="shared" si="81"/>
        <v>0.24008748985298087</v>
      </c>
      <c r="N386" s="22">
        <f t="shared" si="73"/>
        <v>1.4405249391178852</v>
      </c>
      <c r="O386" s="25">
        <f t="shared" si="82"/>
        <v>1.5243650149395611</v>
      </c>
      <c r="R386" t="s">
        <v>11</v>
      </c>
      <c r="S386">
        <v>0.001</v>
      </c>
      <c r="T386">
        <f>AVERAGE(S386:S388)</f>
        <v>0.001</v>
      </c>
    </row>
    <row r="387" spans="1:21" ht="15">
      <c r="A387" s="10">
        <v>9</v>
      </c>
      <c r="B387" s="9">
        <v>38727</v>
      </c>
      <c r="C387" s="37">
        <v>54</v>
      </c>
      <c r="D387" s="10">
        <v>115</v>
      </c>
      <c r="E387" s="10">
        <v>50</v>
      </c>
      <c r="F387" s="10">
        <v>1000</v>
      </c>
      <c r="G387" s="10">
        <f t="shared" si="78"/>
        <v>1</v>
      </c>
      <c r="H387" s="10">
        <v>0.217</v>
      </c>
      <c r="I387" s="10">
        <v>4</v>
      </c>
      <c r="J387" s="31">
        <f t="shared" si="79"/>
        <v>0.204</v>
      </c>
      <c r="K387" s="30">
        <v>0.013</v>
      </c>
      <c r="L387" s="25">
        <f t="shared" si="80"/>
        <v>17.617930910074858</v>
      </c>
      <c r="M387" s="25">
        <f t="shared" si="81"/>
        <v>0.17617930910074858</v>
      </c>
      <c r="N387" s="22">
        <f t="shared" si="73"/>
        <v>2.114151709208983</v>
      </c>
      <c r="O387" s="25">
        <f t="shared" si="82"/>
        <v>2.114151709208983</v>
      </c>
      <c r="R387" t="s">
        <v>11</v>
      </c>
      <c r="S387">
        <v>0.001</v>
      </c>
      <c r="U387">
        <f>1/AVERAGE(U380:U385)</f>
        <v>0.011955484038394242</v>
      </c>
    </row>
    <row r="388" spans="1:19" ht="15">
      <c r="A388" s="10">
        <v>11</v>
      </c>
      <c r="B388" s="9">
        <v>38727</v>
      </c>
      <c r="C388" s="37">
        <v>54</v>
      </c>
      <c r="D388" s="10">
        <v>115</v>
      </c>
      <c r="E388" s="10">
        <v>33</v>
      </c>
      <c r="F388" s="10">
        <v>970</v>
      </c>
      <c r="G388" s="10">
        <f t="shared" si="78"/>
        <v>0.97</v>
      </c>
      <c r="H388" s="10">
        <v>0.386</v>
      </c>
      <c r="I388" s="10">
        <v>4</v>
      </c>
      <c r="J388" s="31">
        <f t="shared" si="79"/>
        <v>0.373</v>
      </c>
      <c r="K388" s="30">
        <v>0.013</v>
      </c>
      <c r="L388" s="25">
        <f t="shared" si="80"/>
        <v>32.21317759538197</v>
      </c>
      <c r="M388" s="25">
        <f t="shared" si="81"/>
        <v>0.3221317759538197</v>
      </c>
      <c r="N388" s="22">
        <f t="shared" si="73"/>
        <v>3.865581311445836</v>
      </c>
      <c r="O388" s="25">
        <f t="shared" si="82"/>
        <v>3.985135372624573</v>
      </c>
      <c r="R388" t="s">
        <v>11</v>
      </c>
      <c r="S388">
        <v>0.001</v>
      </c>
    </row>
    <row r="389" spans="1:15" ht="15">
      <c r="A389" s="10">
        <v>13</v>
      </c>
      <c r="B389" s="9">
        <v>38727</v>
      </c>
      <c r="C389" s="37">
        <v>54</v>
      </c>
      <c r="D389" s="10">
        <v>115</v>
      </c>
      <c r="E389" s="10">
        <v>22</v>
      </c>
      <c r="F389" s="10">
        <v>500</v>
      </c>
      <c r="G389" s="10">
        <f t="shared" si="78"/>
        <v>0.5</v>
      </c>
      <c r="H389" s="10">
        <v>0.26</v>
      </c>
      <c r="I389" s="10">
        <v>4</v>
      </c>
      <c r="J389" s="31">
        <f t="shared" si="79"/>
        <v>0.247</v>
      </c>
      <c r="K389" s="30">
        <v>0.013</v>
      </c>
      <c r="L389" s="25">
        <f t="shared" si="80"/>
        <v>21.331514386218085</v>
      </c>
      <c r="M389" s="25">
        <f t="shared" si="81"/>
        <v>0.21331514386218087</v>
      </c>
      <c r="N389" s="22">
        <f t="shared" si="73"/>
        <v>2.559781726346171</v>
      </c>
      <c r="O389" s="25">
        <f t="shared" si="82"/>
        <v>5.119563452692342</v>
      </c>
    </row>
    <row r="390" spans="1:18" ht="15">
      <c r="A390" s="10">
        <v>15</v>
      </c>
      <c r="B390" s="9">
        <v>38727</v>
      </c>
      <c r="C390" s="37">
        <v>54</v>
      </c>
      <c r="D390" s="10">
        <v>115</v>
      </c>
      <c r="E390" s="10">
        <v>14</v>
      </c>
      <c r="F390" s="10">
        <v>500</v>
      </c>
      <c r="G390" s="10">
        <f t="shared" si="78"/>
        <v>0.5</v>
      </c>
      <c r="H390" s="10">
        <v>0.337</v>
      </c>
      <c r="I390" s="10">
        <v>4</v>
      </c>
      <c r="J390" s="31">
        <f t="shared" si="79"/>
        <v>0.324</v>
      </c>
      <c r="K390" s="30">
        <v>0.013</v>
      </c>
      <c r="L390" s="25">
        <f t="shared" si="80"/>
        <v>27.981419680707127</v>
      </c>
      <c r="M390" s="25">
        <f t="shared" si="81"/>
        <v>0.27981419680707126</v>
      </c>
      <c r="N390" s="22">
        <f t="shared" si="73"/>
        <v>3.3577703616848553</v>
      </c>
      <c r="O390" s="25">
        <f t="shared" si="82"/>
        <v>6.715540723369711</v>
      </c>
      <c r="R390" t="s">
        <v>30</v>
      </c>
    </row>
    <row r="391" spans="1:20" ht="15">
      <c r="A391" s="10">
        <v>17</v>
      </c>
      <c r="B391" s="9">
        <v>38727</v>
      </c>
      <c r="C391" s="37">
        <v>54</v>
      </c>
      <c r="D391" s="10">
        <v>115</v>
      </c>
      <c r="E391" s="10">
        <v>9</v>
      </c>
      <c r="F391" s="10">
        <v>500</v>
      </c>
      <c r="G391" s="10">
        <f t="shared" si="78"/>
        <v>0.5</v>
      </c>
      <c r="H391" s="10">
        <v>0.35</v>
      </c>
      <c r="I391" s="10">
        <v>8</v>
      </c>
      <c r="J391" s="31">
        <f t="shared" si="79"/>
        <v>0.33699999999999997</v>
      </c>
      <c r="K391" s="30">
        <v>0.013</v>
      </c>
      <c r="L391" s="25">
        <f t="shared" si="80"/>
        <v>29.104130964192287</v>
      </c>
      <c r="M391" s="25">
        <f t="shared" si="81"/>
        <v>0.2910413096419229</v>
      </c>
      <c r="N391" s="22">
        <f t="shared" si="73"/>
        <v>6.984991431406149</v>
      </c>
      <c r="O391" s="25">
        <f t="shared" si="82"/>
        <v>13.969982862812298</v>
      </c>
      <c r="R391" t="s">
        <v>12</v>
      </c>
      <c r="S391" s="5">
        <v>0.013</v>
      </c>
      <c r="T391">
        <f>AVERAGE(S391:S393)</f>
        <v>0.013666666666666667</v>
      </c>
    </row>
    <row r="392" spans="1:19" ht="15">
      <c r="A392" s="10">
        <v>19</v>
      </c>
      <c r="B392" s="9">
        <v>38727</v>
      </c>
      <c r="C392" s="37">
        <v>54</v>
      </c>
      <c r="D392" s="10">
        <v>115</v>
      </c>
      <c r="E392" s="10">
        <v>7</v>
      </c>
      <c r="F392" s="10">
        <v>500</v>
      </c>
      <c r="G392" s="10">
        <f t="shared" si="78"/>
        <v>0.5</v>
      </c>
      <c r="H392" s="10">
        <v>0.411</v>
      </c>
      <c r="I392" s="10">
        <v>8</v>
      </c>
      <c r="J392" s="31">
        <f t="shared" si="79"/>
        <v>0.39799999999999996</v>
      </c>
      <c r="K392" s="30">
        <v>0.013</v>
      </c>
      <c r="L392" s="25">
        <f t="shared" si="80"/>
        <v>34.37223775593036</v>
      </c>
      <c r="M392" s="25">
        <f t="shared" si="81"/>
        <v>0.34372237755930357</v>
      </c>
      <c r="N392" s="22">
        <f t="shared" si="73"/>
        <v>8.249337061423285</v>
      </c>
      <c r="O392" s="25">
        <f t="shared" si="82"/>
        <v>16.49867412284657</v>
      </c>
      <c r="R392" t="s">
        <v>13</v>
      </c>
      <c r="S392" s="5">
        <v>0.012</v>
      </c>
    </row>
    <row r="393" spans="1:19" ht="15">
      <c r="A393" s="10">
        <v>21</v>
      </c>
      <c r="B393" s="9">
        <v>38727</v>
      </c>
      <c r="C393" s="37">
        <v>54</v>
      </c>
      <c r="D393" s="10">
        <v>115</v>
      </c>
      <c r="E393" s="10">
        <v>3</v>
      </c>
      <c r="F393" s="10">
        <v>500</v>
      </c>
      <c r="G393" s="10">
        <f t="shared" si="78"/>
        <v>0.5</v>
      </c>
      <c r="H393" s="10">
        <v>0.403</v>
      </c>
      <c r="I393" s="10">
        <v>8</v>
      </c>
      <c r="J393" s="31">
        <f t="shared" si="79"/>
        <v>0.39</v>
      </c>
      <c r="K393" s="30">
        <v>0.013</v>
      </c>
      <c r="L393" s="25">
        <f t="shared" si="80"/>
        <v>33.68133850455487</v>
      </c>
      <c r="M393" s="25">
        <f t="shared" si="81"/>
        <v>0.33681338504554875</v>
      </c>
      <c r="N393" s="22">
        <f t="shared" si="73"/>
        <v>8.08352124109317</v>
      </c>
      <c r="O393" s="25">
        <f t="shared" si="82"/>
        <v>16.16704248218634</v>
      </c>
      <c r="R393" t="s">
        <v>14</v>
      </c>
      <c r="S393" s="5">
        <v>0.016</v>
      </c>
    </row>
    <row r="394" spans="1:15" ht="15">
      <c r="A394" s="10">
        <v>23</v>
      </c>
      <c r="B394" s="9">
        <v>38727</v>
      </c>
      <c r="C394" s="37">
        <v>54</v>
      </c>
      <c r="D394" s="10">
        <v>115</v>
      </c>
      <c r="E394" s="10">
        <v>0</v>
      </c>
      <c r="F394" s="10">
        <v>500</v>
      </c>
      <c r="G394" s="10">
        <f t="shared" si="78"/>
        <v>0.5</v>
      </c>
      <c r="H394" s="10">
        <v>0.405</v>
      </c>
      <c r="I394" s="10">
        <v>8</v>
      </c>
      <c r="J394" s="31">
        <f t="shared" si="79"/>
        <v>0.392</v>
      </c>
      <c r="K394" s="30">
        <v>0.013</v>
      </c>
      <c r="L394" s="25">
        <f t="shared" si="80"/>
        <v>33.85406331739875</v>
      </c>
      <c r="M394" s="25">
        <f t="shared" si="81"/>
        <v>0.33854063317398747</v>
      </c>
      <c r="N394" s="22">
        <f t="shared" si="73"/>
        <v>8.1249751961757</v>
      </c>
      <c r="O394" s="25">
        <f t="shared" si="82"/>
        <v>16.2499503923514</v>
      </c>
    </row>
    <row r="395" spans="1:15" ht="15">
      <c r="A395" s="10">
        <v>1</v>
      </c>
      <c r="B395" s="9">
        <v>38728</v>
      </c>
      <c r="C395" s="37">
        <v>55</v>
      </c>
      <c r="D395" s="10">
        <v>119</v>
      </c>
      <c r="E395" s="10">
        <v>150</v>
      </c>
      <c r="F395" s="10">
        <v>500</v>
      </c>
      <c r="G395" s="10">
        <f t="shared" si="78"/>
        <v>0.5</v>
      </c>
      <c r="H395" s="10">
        <v>0.106</v>
      </c>
      <c r="I395" s="10">
        <v>1</v>
      </c>
      <c r="J395" s="31">
        <f t="shared" si="79"/>
        <v>0.093</v>
      </c>
      <c r="K395" s="30">
        <v>0.013</v>
      </c>
      <c r="L395" s="25">
        <f t="shared" si="80"/>
        <v>8.03170379724001</v>
      </c>
      <c r="M395" s="25">
        <f t="shared" si="81"/>
        <v>0.0803170379724001</v>
      </c>
      <c r="N395" s="22">
        <f t="shared" si="73"/>
        <v>0.2409511139172003</v>
      </c>
      <c r="O395" s="25">
        <f t="shared" si="82"/>
        <v>0.4819022278344006</v>
      </c>
    </row>
    <row r="396" spans="1:15" ht="15">
      <c r="A396" s="10">
        <v>3</v>
      </c>
      <c r="B396" s="9">
        <v>38728</v>
      </c>
      <c r="C396" s="37">
        <v>55</v>
      </c>
      <c r="D396" s="10">
        <v>119</v>
      </c>
      <c r="E396" s="10">
        <v>130</v>
      </c>
      <c r="F396" s="10">
        <v>500</v>
      </c>
      <c r="G396" s="10">
        <f t="shared" si="78"/>
        <v>0.5</v>
      </c>
      <c r="H396" s="10">
        <v>0.123</v>
      </c>
      <c r="I396" s="10">
        <v>1</v>
      </c>
      <c r="J396" s="31">
        <f t="shared" si="79"/>
        <v>0.11</v>
      </c>
      <c r="K396" s="30">
        <v>0.013</v>
      </c>
      <c r="L396" s="25">
        <f t="shared" si="80"/>
        <v>9.499864706412913</v>
      </c>
      <c r="M396" s="25">
        <f t="shared" si="81"/>
        <v>0.09499864706412912</v>
      </c>
      <c r="N396" s="22">
        <f t="shared" si="73"/>
        <v>0.28499594119238736</v>
      </c>
      <c r="O396" s="25">
        <f t="shared" si="82"/>
        <v>0.5699918823847747</v>
      </c>
    </row>
    <row r="397" spans="1:15" ht="15">
      <c r="A397" s="10">
        <v>5</v>
      </c>
      <c r="B397" s="9">
        <v>38728</v>
      </c>
      <c r="C397" s="37">
        <v>55</v>
      </c>
      <c r="D397" s="10">
        <v>119</v>
      </c>
      <c r="E397" s="10">
        <v>120</v>
      </c>
      <c r="F397" s="10">
        <v>500</v>
      </c>
      <c r="G397" s="10">
        <f t="shared" si="78"/>
        <v>0.5</v>
      </c>
      <c r="H397" s="10">
        <v>0.207</v>
      </c>
      <c r="I397" s="10">
        <v>1</v>
      </c>
      <c r="J397" s="31">
        <f t="shared" si="79"/>
        <v>0.19399999999999998</v>
      </c>
      <c r="K397" s="30">
        <v>0.013</v>
      </c>
      <c r="L397" s="25">
        <f t="shared" si="80"/>
        <v>16.7543068458555</v>
      </c>
      <c r="M397" s="25">
        <f t="shared" si="81"/>
        <v>0.167543068458555</v>
      </c>
      <c r="N397" s="22">
        <f t="shared" si="73"/>
        <v>0.502629205375665</v>
      </c>
      <c r="O397" s="25">
        <f t="shared" si="82"/>
        <v>1.00525841075133</v>
      </c>
    </row>
    <row r="398" spans="1:15" ht="15">
      <c r="A398" s="10">
        <v>7</v>
      </c>
      <c r="B398" s="9">
        <v>38728</v>
      </c>
      <c r="C398" s="37">
        <v>55</v>
      </c>
      <c r="D398" s="10">
        <v>119</v>
      </c>
      <c r="E398" s="10">
        <v>110</v>
      </c>
      <c r="F398" s="10">
        <v>500</v>
      </c>
      <c r="G398" s="10">
        <f t="shared" si="78"/>
        <v>0.5</v>
      </c>
      <c r="H398" s="10">
        <v>0.146</v>
      </c>
      <c r="I398" s="10">
        <v>2</v>
      </c>
      <c r="J398" s="31">
        <f t="shared" si="79"/>
        <v>0.13299999999999998</v>
      </c>
      <c r="K398" s="30">
        <v>0.013</v>
      </c>
      <c r="L398" s="25">
        <f t="shared" si="80"/>
        <v>11.48620005411743</v>
      </c>
      <c r="M398" s="25">
        <f t="shared" si="81"/>
        <v>0.1148620005411743</v>
      </c>
      <c r="N398" s="22">
        <f t="shared" si="73"/>
        <v>0.6891720032470458</v>
      </c>
      <c r="O398" s="25">
        <f t="shared" si="82"/>
        <v>1.3783440064940915</v>
      </c>
    </row>
    <row r="399" spans="1:15" ht="15">
      <c r="A399" s="10">
        <v>9</v>
      </c>
      <c r="B399" s="9">
        <v>38728</v>
      </c>
      <c r="C399" s="37">
        <v>55</v>
      </c>
      <c r="D399" s="10">
        <v>119</v>
      </c>
      <c r="E399" s="10">
        <v>100</v>
      </c>
      <c r="F399" s="10">
        <v>500</v>
      </c>
      <c r="G399" s="10">
        <f t="shared" si="78"/>
        <v>0.5</v>
      </c>
      <c r="H399" s="10">
        <v>0.27</v>
      </c>
      <c r="I399" s="10">
        <v>2</v>
      </c>
      <c r="J399" s="31">
        <f t="shared" si="79"/>
        <v>0.257</v>
      </c>
      <c r="K399" s="30">
        <v>0.013</v>
      </c>
      <c r="L399" s="25">
        <f t="shared" si="80"/>
        <v>22.195138450437444</v>
      </c>
      <c r="M399" s="25">
        <f t="shared" si="81"/>
        <v>0.22195138450437443</v>
      </c>
      <c r="N399" s="22">
        <f t="shared" si="73"/>
        <v>1.3317083070262465</v>
      </c>
      <c r="O399" s="25">
        <f t="shared" si="82"/>
        <v>2.663416614052493</v>
      </c>
    </row>
    <row r="400" spans="1:15" ht="15">
      <c r="A400" s="10">
        <v>11</v>
      </c>
      <c r="B400" s="9">
        <v>38728</v>
      </c>
      <c r="C400" s="37">
        <v>55</v>
      </c>
      <c r="D400" s="10">
        <v>119</v>
      </c>
      <c r="E400" s="10">
        <v>92</v>
      </c>
      <c r="F400" s="10">
        <v>500</v>
      </c>
      <c r="G400" s="10">
        <f t="shared" si="78"/>
        <v>0.5</v>
      </c>
      <c r="H400" s="10">
        <v>0.201</v>
      </c>
      <c r="I400" s="10">
        <v>2</v>
      </c>
      <c r="J400" s="31">
        <f t="shared" si="79"/>
        <v>0.188</v>
      </c>
      <c r="K400" s="30">
        <v>0.013</v>
      </c>
      <c r="L400" s="25">
        <f t="shared" si="80"/>
        <v>16.23613240732389</v>
      </c>
      <c r="M400" s="25">
        <f t="shared" si="81"/>
        <v>0.1623613240732389</v>
      </c>
      <c r="N400" s="22">
        <f t="shared" si="73"/>
        <v>0.9741679444394332</v>
      </c>
      <c r="O400" s="25">
        <f t="shared" si="82"/>
        <v>1.9483358888788664</v>
      </c>
    </row>
    <row r="401" spans="1:15" ht="15">
      <c r="A401" s="10">
        <v>13</v>
      </c>
      <c r="B401" s="9">
        <v>38728</v>
      </c>
      <c r="C401" s="37">
        <v>55</v>
      </c>
      <c r="D401" s="10">
        <v>119</v>
      </c>
      <c r="E401" s="10">
        <v>62</v>
      </c>
      <c r="F401" s="10">
        <v>500</v>
      </c>
      <c r="G401" s="10">
        <f t="shared" si="78"/>
        <v>0.5</v>
      </c>
      <c r="H401" s="10">
        <v>0.231</v>
      </c>
      <c r="I401" s="10">
        <v>2</v>
      </c>
      <c r="J401" s="31">
        <f t="shared" si="79"/>
        <v>0.218</v>
      </c>
      <c r="K401" s="30">
        <v>0.013</v>
      </c>
      <c r="L401" s="25">
        <f t="shared" si="80"/>
        <v>18.827004599981954</v>
      </c>
      <c r="M401" s="25">
        <f t="shared" si="81"/>
        <v>0.18827004599981956</v>
      </c>
      <c r="N401" s="22">
        <f t="shared" si="73"/>
        <v>1.1296202759989173</v>
      </c>
      <c r="O401" s="25">
        <f t="shared" si="82"/>
        <v>2.2592405519978347</v>
      </c>
    </row>
    <row r="402" spans="1:15" ht="15">
      <c r="A402" s="10">
        <v>15</v>
      </c>
      <c r="B402" s="9">
        <v>38728</v>
      </c>
      <c r="C402" s="37">
        <v>55</v>
      </c>
      <c r="D402" s="10">
        <v>119</v>
      </c>
      <c r="E402" s="10">
        <v>40</v>
      </c>
      <c r="F402" s="10">
        <v>500</v>
      </c>
      <c r="G402" s="10">
        <f t="shared" si="78"/>
        <v>0.5</v>
      </c>
      <c r="H402" s="10">
        <v>0.331</v>
      </c>
      <c r="I402" s="10">
        <v>2</v>
      </c>
      <c r="J402" s="31">
        <f t="shared" si="79"/>
        <v>0.318</v>
      </c>
      <c r="K402" s="30">
        <v>0.013</v>
      </c>
      <c r="L402" s="25">
        <f t="shared" si="80"/>
        <v>27.463245242175514</v>
      </c>
      <c r="M402" s="25">
        <f t="shared" si="81"/>
        <v>0.27463245242175516</v>
      </c>
      <c r="N402" s="22">
        <f t="shared" si="73"/>
        <v>1.6477947145305307</v>
      </c>
      <c r="O402" s="25">
        <f t="shared" si="82"/>
        <v>3.2955894290610614</v>
      </c>
    </row>
    <row r="403" spans="1:15" ht="15">
      <c r="A403" s="10">
        <v>17</v>
      </c>
      <c r="B403" s="9">
        <v>38728</v>
      </c>
      <c r="C403" s="37">
        <v>55</v>
      </c>
      <c r="D403" s="10">
        <v>119</v>
      </c>
      <c r="E403" s="10">
        <v>25</v>
      </c>
      <c r="F403" s="10">
        <v>500</v>
      </c>
      <c r="G403" s="10">
        <f aca="true" t="shared" si="83" ref="G403:G432">F403/1000</f>
        <v>0.5</v>
      </c>
      <c r="H403" s="10">
        <v>0.357</v>
      </c>
      <c r="I403" s="10">
        <v>2</v>
      </c>
      <c r="J403" s="31">
        <f t="shared" si="79"/>
        <v>0.344</v>
      </c>
      <c r="K403" s="30">
        <v>0.013</v>
      </c>
      <c r="L403" s="25">
        <f t="shared" si="80"/>
        <v>29.708667809145837</v>
      </c>
      <c r="M403" s="25">
        <f t="shared" si="81"/>
        <v>0.2970866780914584</v>
      </c>
      <c r="N403" s="22">
        <f t="shared" si="73"/>
        <v>1.7825200685487501</v>
      </c>
      <c r="O403" s="25">
        <f t="shared" si="82"/>
        <v>3.5650401370975002</v>
      </c>
    </row>
    <row r="404" spans="1:15" ht="15">
      <c r="A404" s="10">
        <v>19</v>
      </c>
      <c r="B404" s="9">
        <v>38728</v>
      </c>
      <c r="C404" s="37">
        <v>55</v>
      </c>
      <c r="D404" s="10">
        <v>119</v>
      </c>
      <c r="E404" s="10">
        <v>19</v>
      </c>
      <c r="F404" s="10">
        <v>500</v>
      </c>
      <c r="G404" s="10">
        <f t="shared" si="83"/>
        <v>0.5</v>
      </c>
      <c r="H404" s="10">
        <v>0.323</v>
      </c>
      <c r="I404" s="10">
        <v>2</v>
      </c>
      <c r="J404" s="31">
        <f t="shared" si="79"/>
        <v>0.31</v>
      </c>
      <c r="K404" s="30">
        <v>0.013</v>
      </c>
      <c r="L404" s="25">
        <f t="shared" si="80"/>
        <v>26.77234599080003</v>
      </c>
      <c r="M404" s="25">
        <f t="shared" si="81"/>
        <v>0.2677234599080003</v>
      </c>
      <c r="N404" s="22">
        <f t="shared" si="73"/>
        <v>1.606340759448002</v>
      </c>
      <c r="O404" s="25">
        <f t="shared" si="82"/>
        <v>3.212681518896004</v>
      </c>
    </row>
    <row r="405" spans="1:15" ht="15">
      <c r="A405" s="10">
        <v>21</v>
      </c>
      <c r="B405" s="9">
        <v>38728</v>
      </c>
      <c r="C405" s="37">
        <v>55</v>
      </c>
      <c r="D405" s="10">
        <v>119</v>
      </c>
      <c r="E405" s="10">
        <v>9</v>
      </c>
      <c r="F405" s="10">
        <v>500</v>
      </c>
      <c r="G405" s="10">
        <f t="shared" si="83"/>
        <v>0.5</v>
      </c>
      <c r="H405" s="10">
        <v>0.331</v>
      </c>
      <c r="I405" s="10">
        <v>2</v>
      </c>
      <c r="J405" s="31">
        <f t="shared" si="79"/>
        <v>0.318</v>
      </c>
      <c r="K405" s="30">
        <v>0.013</v>
      </c>
      <c r="L405" s="25">
        <f t="shared" si="80"/>
        <v>27.463245242175514</v>
      </c>
      <c r="M405" s="25">
        <f t="shared" si="81"/>
        <v>0.27463245242175516</v>
      </c>
      <c r="N405" s="22">
        <f t="shared" si="73"/>
        <v>1.6477947145305307</v>
      </c>
      <c r="O405" s="25">
        <f t="shared" si="82"/>
        <v>3.2955894290610614</v>
      </c>
    </row>
    <row r="406" spans="1:15" ht="15">
      <c r="A406" s="10">
        <v>23</v>
      </c>
      <c r="B406" s="9">
        <v>38728</v>
      </c>
      <c r="C406" s="37">
        <v>55</v>
      </c>
      <c r="D406" s="10">
        <v>119</v>
      </c>
      <c r="E406" s="10">
        <v>0</v>
      </c>
      <c r="F406" s="10">
        <v>500</v>
      </c>
      <c r="G406" s="10">
        <f t="shared" si="83"/>
        <v>0.5</v>
      </c>
      <c r="H406" s="10">
        <v>0.353</v>
      </c>
      <c r="I406" s="10">
        <v>2</v>
      </c>
      <c r="J406" s="31">
        <f t="shared" si="79"/>
        <v>0.33999999999999997</v>
      </c>
      <c r="K406" s="30">
        <v>0.013</v>
      </c>
      <c r="L406" s="25">
        <f t="shared" si="80"/>
        <v>29.363218183458095</v>
      </c>
      <c r="M406" s="25">
        <f t="shared" si="81"/>
        <v>0.29363218183458095</v>
      </c>
      <c r="N406" s="22">
        <f t="shared" si="73"/>
        <v>1.7617930910074855</v>
      </c>
      <c r="O406" s="25">
        <f t="shared" si="82"/>
        <v>3.523586182014971</v>
      </c>
    </row>
    <row r="407" spans="1:15" ht="15">
      <c r="A407" s="10">
        <v>1</v>
      </c>
      <c r="B407" s="9">
        <v>38728</v>
      </c>
      <c r="C407" s="37">
        <v>57</v>
      </c>
      <c r="D407" s="10">
        <v>122</v>
      </c>
      <c r="E407" s="10">
        <v>150</v>
      </c>
      <c r="F407" s="10">
        <v>950</v>
      </c>
      <c r="G407" s="10">
        <f t="shared" si="83"/>
        <v>0.95</v>
      </c>
      <c r="H407" s="10">
        <v>0.077</v>
      </c>
      <c r="I407" s="10">
        <v>1</v>
      </c>
      <c r="J407" s="31">
        <f t="shared" si="79"/>
        <v>0.064</v>
      </c>
      <c r="K407" s="30">
        <v>0.013</v>
      </c>
      <c r="L407" s="25">
        <f t="shared" si="80"/>
        <v>5.527194011003877</v>
      </c>
      <c r="M407" s="25">
        <f t="shared" si="81"/>
        <v>0.05527194011003877</v>
      </c>
      <c r="N407" s="22">
        <f t="shared" si="73"/>
        <v>0.16581582033011627</v>
      </c>
      <c r="O407" s="25">
        <f t="shared" si="82"/>
        <v>0.17454296876854344</v>
      </c>
    </row>
    <row r="408" spans="1:15" ht="15">
      <c r="A408" s="10">
        <v>3</v>
      </c>
      <c r="B408" s="9">
        <v>38728</v>
      </c>
      <c r="C408" s="37">
        <v>57</v>
      </c>
      <c r="D408" s="10">
        <v>122</v>
      </c>
      <c r="E408" s="10">
        <v>100</v>
      </c>
      <c r="F408" s="10">
        <v>650</v>
      </c>
      <c r="G408" s="10">
        <f t="shared" si="83"/>
        <v>0.65</v>
      </c>
      <c r="H408" s="10">
        <v>0.127</v>
      </c>
      <c r="I408" s="10">
        <v>1</v>
      </c>
      <c r="J408" s="31">
        <f t="shared" si="79"/>
        <v>0.114</v>
      </c>
      <c r="K408" s="30">
        <v>0.013</v>
      </c>
      <c r="L408" s="25">
        <f t="shared" si="80"/>
        <v>9.845314332100656</v>
      </c>
      <c r="M408" s="25">
        <f t="shared" si="81"/>
        <v>0.09845314332100656</v>
      </c>
      <c r="N408" s="22">
        <f t="shared" si="73"/>
        <v>0.29535942996301967</v>
      </c>
      <c r="O408" s="25">
        <f t="shared" si="82"/>
        <v>0.45439912302003027</v>
      </c>
    </row>
    <row r="409" spans="1:15" ht="15">
      <c r="A409" s="10">
        <v>5</v>
      </c>
      <c r="B409" s="9">
        <v>38728</v>
      </c>
      <c r="C409" s="37">
        <v>57</v>
      </c>
      <c r="D409" s="10">
        <v>122</v>
      </c>
      <c r="E409" s="10">
        <v>90</v>
      </c>
      <c r="F409" s="10">
        <v>650</v>
      </c>
      <c r="G409" s="10">
        <f t="shared" si="83"/>
        <v>0.65</v>
      </c>
      <c r="H409" s="10">
        <v>0.175</v>
      </c>
      <c r="I409" s="10">
        <v>1</v>
      </c>
      <c r="J409" s="31">
        <f t="shared" si="79"/>
        <v>0.16199999999999998</v>
      </c>
      <c r="K409" s="30">
        <v>0.013</v>
      </c>
      <c r="L409" s="25">
        <f t="shared" si="80"/>
        <v>13.990709840353562</v>
      </c>
      <c r="M409" s="25">
        <f t="shared" si="81"/>
        <v>0.13990709840353563</v>
      </c>
      <c r="N409" s="22">
        <f t="shared" si="73"/>
        <v>0.4197212952106069</v>
      </c>
      <c r="O409" s="25">
        <f t="shared" si="82"/>
        <v>0.6457250695547798</v>
      </c>
    </row>
    <row r="410" spans="1:15" ht="15">
      <c r="A410" s="10">
        <v>7</v>
      </c>
      <c r="B410" s="9">
        <v>38728</v>
      </c>
      <c r="C410" s="37">
        <v>57</v>
      </c>
      <c r="D410" s="10">
        <v>122</v>
      </c>
      <c r="E410" s="10">
        <v>75</v>
      </c>
      <c r="F410" s="10">
        <v>500</v>
      </c>
      <c r="G410" s="10">
        <f t="shared" si="83"/>
        <v>0.5</v>
      </c>
      <c r="H410" s="10">
        <v>0.149</v>
      </c>
      <c r="I410" s="10">
        <v>1</v>
      </c>
      <c r="J410" s="31">
        <f t="shared" si="79"/>
        <v>0.13599999999999998</v>
      </c>
      <c r="K410" s="30">
        <v>0.013</v>
      </c>
      <c r="L410" s="25">
        <f t="shared" si="80"/>
        <v>11.745287273383237</v>
      </c>
      <c r="M410" s="25">
        <f t="shared" si="81"/>
        <v>0.11745287273383237</v>
      </c>
      <c r="N410" s="22">
        <f t="shared" si="73"/>
        <v>0.35235861820149716</v>
      </c>
      <c r="O410" s="25">
        <f t="shared" si="82"/>
        <v>0.7047172364029943</v>
      </c>
    </row>
    <row r="411" spans="1:15" ht="15">
      <c r="A411" s="10">
        <v>9</v>
      </c>
      <c r="B411" s="9">
        <v>38728</v>
      </c>
      <c r="C411" s="37">
        <v>57</v>
      </c>
      <c r="D411" s="10">
        <v>122</v>
      </c>
      <c r="E411" s="10">
        <v>60</v>
      </c>
      <c r="F411" s="10">
        <v>500</v>
      </c>
      <c r="G411" s="10">
        <f t="shared" si="83"/>
        <v>0.5</v>
      </c>
      <c r="H411" s="10">
        <v>0.252</v>
      </c>
      <c r="I411" s="10">
        <v>1</v>
      </c>
      <c r="J411" s="31">
        <f t="shared" si="79"/>
        <v>0.239</v>
      </c>
      <c r="K411" s="30">
        <v>0.013</v>
      </c>
      <c r="L411" s="25">
        <f t="shared" si="80"/>
        <v>20.6406151348426</v>
      </c>
      <c r="M411" s="25">
        <f t="shared" si="81"/>
        <v>0.20640615134842602</v>
      </c>
      <c r="N411" s="22">
        <f t="shared" si="73"/>
        <v>0.6192184540452781</v>
      </c>
      <c r="O411" s="25">
        <f t="shared" si="82"/>
        <v>1.2384369080905562</v>
      </c>
    </row>
    <row r="412" spans="1:15" ht="15">
      <c r="A412" s="10">
        <v>11</v>
      </c>
      <c r="B412" s="9">
        <v>38728</v>
      </c>
      <c r="C412" s="37">
        <v>57</v>
      </c>
      <c r="D412" s="10">
        <v>122</v>
      </c>
      <c r="E412" s="10">
        <v>49</v>
      </c>
      <c r="F412" s="10">
        <v>500</v>
      </c>
      <c r="G412" s="10">
        <f t="shared" si="83"/>
        <v>0.5</v>
      </c>
      <c r="H412" s="10">
        <v>0.211</v>
      </c>
      <c r="I412" s="10">
        <v>4</v>
      </c>
      <c r="J412" s="31">
        <f t="shared" si="79"/>
        <v>0.19799999999999998</v>
      </c>
      <c r="K412" s="30">
        <v>0.013</v>
      </c>
      <c r="L412" s="25">
        <f t="shared" si="80"/>
        <v>17.09975647154324</v>
      </c>
      <c r="M412" s="25">
        <f t="shared" si="81"/>
        <v>0.17099756471543243</v>
      </c>
      <c r="N412" s="22">
        <f t="shared" si="73"/>
        <v>2.051970776585189</v>
      </c>
      <c r="O412" s="25">
        <f t="shared" si="82"/>
        <v>4.103941553170378</v>
      </c>
    </row>
    <row r="413" spans="1:15" ht="15">
      <c r="A413" s="10">
        <v>13</v>
      </c>
      <c r="B413" s="9">
        <v>38728</v>
      </c>
      <c r="C413" s="37">
        <v>57</v>
      </c>
      <c r="D413" s="10">
        <v>122</v>
      </c>
      <c r="E413" s="10">
        <v>33</v>
      </c>
      <c r="F413" s="10">
        <v>350</v>
      </c>
      <c r="G413" s="10">
        <f t="shared" si="83"/>
        <v>0.35</v>
      </c>
      <c r="H413" s="10">
        <v>0.228</v>
      </c>
      <c r="I413" s="10">
        <v>4</v>
      </c>
      <c r="J413" s="31">
        <f t="shared" si="79"/>
        <v>0.215</v>
      </c>
      <c r="K413" s="30">
        <v>0.013</v>
      </c>
      <c r="L413" s="25">
        <f t="shared" si="80"/>
        <v>18.56791738071615</v>
      </c>
      <c r="M413" s="25">
        <f t="shared" si="81"/>
        <v>0.1856791738071615</v>
      </c>
      <c r="N413" s="22">
        <f t="shared" si="73"/>
        <v>2.228150085685938</v>
      </c>
      <c r="O413" s="25">
        <f t="shared" si="82"/>
        <v>6.366143101959824</v>
      </c>
    </row>
    <row r="414" spans="1:15" ht="15">
      <c r="A414" s="10">
        <v>15</v>
      </c>
      <c r="B414" s="9">
        <v>38728</v>
      </c>
      <c r="C414" s="37">
        <v>57</v>
      </c>
      <c r="D414" s="10">
        <v>122</v>
      </c>
      <c r="E414" s="10">
        <v>21</v>
      </c>
      <c r="F414" s="10">
        <v>350</v>
      </c>
      <c r="G414" s="10">
        <f t="shared" si="83"/>
        <v>0.35</v>
      </c>
      <c r="H414" s="10">
        <v>0.22</v>
      </c>
      <c r="I414" s="10">
        <v>4</v>
      </c>
      <c r="J414" s="31">
        <f t="shared" si="79"/>
        <v>0.207</v>
      </c>
      <c r="K414" s="30">
        <v>0.013</v>
      </c>
      <c r="L414" s="25">
        <f t="shared" si="80"/>
        <v>17.877018129340662</v>
      </c>
      <c r="M414" s="25">
        <f t="shared" si="81"/>
        <v>0.17877018129340663</v>
      </c>
      <c r="N414" s="22">
        <f t="shared" si="73"/>
        <v>2.1452421755208797</v>
      </c>
      <c r="O414" s="25">
        <f t="shared" si="82"/>
        <v>6.129263358631086</v>
      </c>
    </row>
    <row r="415" spans="1:15" ht="15">
      <c r="A415" s="10">
        <v>17</v>
      </c>
      <c r="B415" s="9">
        <v>38728</v>
      </c>
      <c r="C415" s="37">
        <v>57</v>
      </c>
      <c r="D415" s="10">
        <v>122</v>
      </c>
      <c r="E415" s="10">
        <v>14</v>
      </c>
      <c r="F415" s="10">
        <v>350</v>
      </c>
      <c r="G415" s="10">
        <f t="shared" si="83"/>
        <v>0.35</v>
      </c>
      <c r="H415" s="10">
        <v>0.216</v>
      </c>
      <c r="I415" s="10">
        <v>4</v>
      </c>
      <c r="J415" s="31">
        <f t="shared" si="79"/>
        <v>0.20299999999999999</v>
      </c>
      <c r="K415" s="30">
        <v>0.013</v>
      </c>
      <c r="L415" s="25">
        <f t="shared" si="80"/>
        <v>17.53156850365292</v>
      </c>
      <c r="M415" s="25">
        <f t="shared" si="81"/>
        <v>0.1753156850365292</v>
      </c>
      <c r="N415" s="22">
        <f t="shared" si="73"/>
        <v>2.1037882204383505</v>
      </c>
      <c r="O415" s="25">
        <f t="shared" si="82"/>
        <v>6.010823486966716</v>
      </c>
    </row>
    <row r="416" spans="1:15" ht="15">
      <c r="A416" s="10">
        <v>19</v>
      </c>
      <c r="B416" s="9">
        <v>38728</v>
      </c>
      <c r="C416" s="37">
        <v>57</v>
      </c>
      <c r="D416" s="10">
        <v>122</v>
      </c>
      <c r="E416" s="10">
        <v>10</v>
      </c>
      <c r="F416" s="10">
        <v>350</v>
      </c>
      <c r="G416" s="10">
        <f t="shared" si="83"/>
        <v>0.35</v>
      </c>
      <c r="H416" s="10">
        <v>0.227</v>
      </c>
      <c r="I416" s="10">
        <v>4</v>
      </c>
      <c r="J416" s="31">
        <f t="shared" si="79"/>
        <v>0.214</v>
      </c>
      <c r="K416" s="30">
        <v>0.013</v>
      </c>
      <c r="L416" s="25">
        <f t="shared" si="80"/>
        <v>18.481554974294212</v>
      </c>
      <c r="M416" s="25">
        <f t="shared" si="81"/>
        <v>0.18481554974294212</v>
      </c>
      <c r="N416" s="22">
        <f t="shared" si="73"/>
        <v>2.2177865969153054</v>
      </c>
      <c r="O416" s="25">
        <f t="shared" si="82"/>
        <v>6.33653313404373</v>
      </c>
    </row>
    <row r="417" spans="1:22" ht="15">
      <c r="A417" s="10">
        <v>21</v>
      </c>
      <c r="B417" s="9">
        <v>38728</v>
      </c>
      <c r="C417" s="37">
        <v>57</v>
      </c>
      <c r="D417" s="10">
        <v>122</v>
      </c>
      <c r="E417" s="10">
        <v>5</v>
      </c>
      <c r="F417" s="10">
        <v>350</v>
      </c>
      <c r="G417" s="10">
        <f t="shared" si="83"/>
        <v>0.35</v>
      </c>
      <c r="H417" s="10">
        <v>0.208</v>
      </c>
      <c r="I417" s="10">
        <v>4</v>
      </c>
      <c r="J417" s="31">
        <f t="shared" si="79"/>
        <v>0.19499999999999998</v>
      </c>
      <c r="K417" s="30">
        <v>0.013</v>
      </c>
      <c r="L417" s="25">
        <f t="shared" si="80"/>
        <v>16.840669252277436</v>
      </c>
      <c r="M417" s="25">
        <f t="shared" si="81"/>
        <v>0.16840669252277438</v>
      </c>
      <c r="N417" s="22">
        <f t="shared" si="73"/>
        <v>2.0208803102732924</v>
      </c>
      <c r="O417" s="25">
        <f t="shared" si="82"/>
        <v>5.773943743637979</v>
      </c>
      <c r="S417" t="s">
        <v>4</v>
      </c>
      <c r="V417" t="s">
        <v>28</v>
      </c>
    </row>
    <row r="418" spans="1:22" ht="15">
      <c r="A418" s="10">
        <v>23</v>
      </c>
      <c r="B418" s="9">
        <v>38728</v>
      </c>
      <c r="C418" s="37">
        <v>57</v>
      </c>
      <c r="D418" s="10">
        <v>122</v>
      </c>
      <c r="E418" s="10">
        <v>0</v>
      </c>
      <c r="F418" s="10">
        <v>350</v>
      </c>
      <c r="G418" s="10">
        <f t="shared" si="83"/>
        <v>0.35</v>
      </c>
      <c r="H418" s="10">
        <v>0.205</v>
      </c>
      <c r="I418" s="10">
        <v>4</v>
      </c>
      <c r="J418" s="31">
        <f t="shared" si="79"/>
        <v>0.19199999999999998</v>
      </c>
      <c r="K418" s="30">
        <v>0.013</v>
      </c>
      <c r="L418" s="25">
        <f t="shared" si="80"/>
        <v>16.581582033011628</v>
      </c>
      <c r="M418" s="25">
        <f t="shared" si="81"/>
        <v>0.1658158203301163</v>
      </c>
      <c r="N418" s="22">
        <f t="shared" si="73"/>
        <v>1.9897898439613957</v>
      </c>
      <c r="O418" s="25">
        <f t="shared" si="82"/>
        <v>5.685113839889702</v>
      </c>
      <c r="S418">
        <v>0</v>
      </c>
      <c r="T418">
        <v>0.001</v>
      </c>
      <c r="U418" t="s">
        <v>6</v>
      </c>
      <c r="V418">
        <f>RSQ(T418:T428,S418:S428)</f>
        <v>0.9900890682437663</v>
      </c>
    </row>
    <row r="419" spans="1:28" ht="15">
      <c r="A419" s="10"/>
      <c r="B419" s="9">
        <v>38729</v>
      </c>
      <c r="C419" s="37">
        <v>57</v>
      </c>
      <c r="D419" s="10">
        <v>122</v>
      </c>
      <c r="E419" s="10"/>
      <c r="F419" s="10"/>
      <c r="G419" s="10"/>
      <c r="H419" s="10"/>
      <c r="I419" s="10"/>
      <c r="J419" s="31"/>
      <c r="K419" s="30"/>
      <c r="L419" s="25"/>
      <c r="M419" s="25"/>
      <c r="N419" s="22"/>
      <c r="O419" s="25"/>
      <c r="S419">
        <v>2.5</v>
      </c>
      <c r="T419">
        <f>0.029-T418</f>
        <v>0.028</v>
      </c>
      <c r="U419" t="s">
        <v>7</v>
      </c>
      <c r="V419">
        <f>LINEST(T418:T424,S418:S424)</f>
        <v>0.011579112271540473</v>
      </c>
      <c r="Z419" t="s">
        <v>17</v>
      </c>
      <c r="AA419" t="s">
        <v>8</v>
      </c>
      <c r="AB419" t="s">
        <v>15</v>
      </c>
    </row>
    <row r="420" spans="1:28" ht="15">
      <c r="A420" s="10"/>
      <c r="B420" s="9">
        <v>38730</v>
      </c>
      <c r="C420" s="37">
        <v>57</v>
      </c>
      <c r="D420" s="10">
        <v>122</v>
      </c>
      <c r="E420" s="10"/>
      <c r="F420" s="10"/>
      <c r="G420" s="10"/>
      <c r="H420" s="10"/>
      <c r="I420" s="10"/>
      <c r="J420" s="31"/>
      <c r="K420" s="30"/>
      <c r="L420" s="25"/>
      <c r="M420" s="25"/>
      <c r="N420" s="22"/>
      <c r="O420" s="25"/>
      <c r="S420">
        <v>5</v>
      </c>
      <c r="T420">
        <f>0.062-T418</f>
        <v>0.061</v>
      </c>
      <c r="Z420" t="s">
        <v>11</v>
      </c>
      <c r="AA420">
        <v>0.001</v>
      </c>
      <c r="AB420">
        <f>AVERAGE(AA420:AA422)</f>
        <v>0.001</v>
      </c>
    </row>
    <row r="421" spans="1:27" ht="15">
      <c r="A421" s="10">
        <v>1</v>
      </c>
      <c r="B421" s="9">
        <v>38728</v>
      </c>
      <c r="C421" s="37">
        <v>58</v>
      </c>
      <c r="D421" s="10">
        <v>124</v>
      </c>
      <c r="E421" s="10">
        <v>150</v>
      </c>
      <c r="F421" s="10">
        <v>940</v>
      </c>
      <c r="G421" s="10">
        <f t="shared" si="83"/>
        <v>0.94</v>
      </c>
      <c r="H421" s="10">
        <v>0.135</v>
      </c>
      <c r="I421" s="10">
        <v>1</v>
      </c>
      <c r="J421" s="31">
        <f t="shared" si="79"/>
        <v>0.12200000000000001</v>
      </c>
      <c r="K421" s="30">
        <v>0.013</v>
      </c>
      <c r="L421" s="25">
        <f t="shared" si="80"/>
        <v>10.536213583476142</v>
      </c>
      <c r="M421" s="25">
        <f t="shared" si="81"/>
        <v>0.10536213583476142</v>
      </c>
      <c r="N421" s="22">
        <f t="shared" si="73"/>
        <v>0.31608640750428424</v>
      </c>
      <c r="O421" s="25">
        <f t="shared" si="82"/>
        <v>0.3362621356428556</v>
      </c>
      <c r="S421">
        <v>10</v>
      </c>
      <c r="T421">
        <f>0.119-T418</f>
        <v>0.118</v>
      </c>
      <c r="V421">
        <f>S419/T419</f>
        <v>89.28571428571428</v>
      </c>
      <c r="W421" t="e">
        <f>T419/U419</f>
        <v>#VALUE!</v>
      </c>
      <c r="X421" t="e">
        <f>U419/V419</f>
        <v>#VALUE!</v>
      </c>
      <c r="Z421" t="s">
        <v>11</v>
      </c>
      <c r="AA421">
        <v>0.001</v>
      </c>
    </row>
    <row r="422" spans="1:27" ht="15">
      <c r="A422" s="10">
        <v>3</v>
      </c>
      <c r="B422" s="9">
        <v>38728</v>
      </c>
      <c r="C422" s="37">
        <v>58</v>
      </c>
      <c r="D422" s="10">
        <v>124</v>
      </c>
      <c r="E422" s="10">
        <v>100</v>
      </c>
      <c r="F422" s="10">
        <v>650</v>
      </c>
      <c r="G422" s="10">
        <f t="shared" si="83"/>
        <v>0.65</v>
      </c>
      <c r="H422" s="10">
        <v>0.131</v>
      </c>
      <c r="I422" s="10">
        <v>1</v>
      </c>
      <c r="J422" s="31">
        <f aca="true" t="shared" si="84" ref="J422:J432">H422-$K$88</f>
        <v>0.11800000000000001</v>
      </c>
      <c r="K422" s="30">
        <v>0.013</v>
      </c>
      <c r="L422" s="25">
        <f aca="true" t="shared" si="85" ref="L422:L432">J422/$U$528</f>
        <v>10.190763957788398</v>
      </c>
      <c r="M422" s="25">
        <f t="shared" si="81"/>
        <v>0.10190763957788398</v>
      </c>
      <c r="N422" s="22">
        <f aca="true" t="shared" si="86" ref="N422:N485">M422*5/4*24/10*I422</f>
        <v>0.3057229187336519</v>
      </c>
      <c r="O422" s="25">
        <f aca="true" t="shared" si="87" ref="O422:O432">N422/G422</f>
        <v>0.470342951897926</v>
      </c>
      <c r="S422">
        <v>15</v>
      </c>
      <c r="T422">
        <f>0.17-T418</f>
        <v>0.169</v>
      </c>
      <c r="V422">
        <f>S420/T420</f>
        <v>81.9672131147541</v>
      </c>
      <c r="Z422" t="s">
        <v>11</v>
      </c>
      <c r="AA422">
        <v>0.001</v>
      </c>
    </row>
    <row r="423" spans="1:22" ht="15">
      <c r="A423" s="10">
        <v>5</v>
      </c>
      <c r="B423" s="9">
        <v>38728</v>
      </c>
      <c r="C423" s="37">
        <v>58</v>
      </c>
      <c r="D423" s="10">
        <v>124</v>
      </c>
      <c r="E423" s="10">
        <v>90</v>
      </c>
      <c r="F423" s="10">
        <v>500</v>
      </c>
      <c r="G423" s="10">
        <f t="shared" si="83"/>
        <v>0.5</v>
      </c>
      <c r="H423" s="10">
        <v>0.111</v>
      </c>
      <c r="I423" s="10">
        <v>1</v>
      </c>
      <c r="J423" s="31">
        <f t="shared" si="84"/>
        <v>0.098</v>
      </c>
      <c r="K423" s="30">
        <v>0.013</v>
      </c>
      <c r="L423" s="25">
        <f t="shared" si="85"/>
        <v>8.463515829349687</v>
      </c>
      <c r="M423" s="25">
        <f t="shared" si="81"/>
        <v>0.08463515829349687</v>
      </c>
      <c r="N423" s="22">
        <f t="shared" si="86"/>
        <v>0.25390547488049064</v>
      </c>
      <c r="O423" s="25">
        <f t="shared" si="87"/>
        <v>0.5078109497609813</v>
      </c>
      <c r="S423">
        <v>20</v>
      </c>
      <c r="T423">
        <f>0.232-T418</f>
        <v>0.231</v>
      </c>
      <c r="V423">
        <f>S421/T421</f>
        <v>84.74576271186442</v>
      </c>
    </row>
    <row r="424" spans="1:26" ht="15">
      <c r="A424" s="10">
        <v>7</v>
      </c>
      <c r="B424" s="9">
        <v>38728</v>
      </c>
      <c r="C424" s="37">
        <v>58</v>
      </c>
      <c r="D424" s="10">
        <v>124</v>
      </c>
      <c r="E424" s="10">
        <v>75</v>
      </c>
      <c r="F424" s="10">
        <v>500</v>
      </c>
      <c r="G424" s="10">
        <f t="shared" si="83"/>
        <v>0.5</v>
      </c>
      <c r="H424" s="15">
        <v>0.116</v>
      </c>
      <c r="I424" s="10">
        <v>1</v>
      </c>
      <c r="J424" s="31">
        <f t="shared" si="84"/>
        <v>0.10300000000000001</v>
      </c>
      <c r="K424" s="30">
        <v>0.013</v>
      </c>
      <c r="L424" s="25">
        <f t="shared" si="85"/>
        <v>8.895327861459364</v>
      </c>
      <c r="M424" s="25">
        <f t="shared" si="81"/>
        <v>0.08895327861459365</v>
      </c>
      <c r="N424" s="22">
        <f t="shared" si="86"/>
        <v>0.2668598358437809</v>
      </c>
      <c r="O424" s="25">
        <f t="shared" si="87"/>
        <v>0.5337196716875618</v>
      </c>
      <c r="S424">
        <v>30</v>
      </c>
      <c r="T424">
        <f>0.351-T418</f>
        <v>0.35</v>
      </c>
      <c r="V424">
        <f>S422/T422</f>
        <v>88.75739644970413</v>
      </c>
      <c r="W424">
        <f>AVERAGE(V421:V426)</f>
        <v>88.62296326130438</v>
      </c>
      <c r="Z424" t="s">
        <v>30</v>
      </c>
    </row>
    <row r="425" spans="1:28" ht="15">
      <c r="A425" s="10">
        <v>9</v>
      </c>
      <c r="B425" s="9">
        <v>38728</v>
      </c>
      <c r="C425" s="37">
        <v>58</v>
      </c>
      <c r="D425" s="10">
        <v>124</v>
      </c>
      <c r="E425" s="10">
        <v>60</v>
      </c>
      <c r="F425" s="10">
        <v>500</v>
      </c>
      <c r="G425" s="10">
        <f t="shared" si="83"/>
        <v>0.5</v>
      </c>
      <c r="H425" s="10">
        <v>0.124</v>
      </c>
      <c r="I425" s="10">
        <v>1</v>
      </c>
      <c r="J425" s="31">
        <f t="shared" si="84"/>
        <v>0.111</v>
      </c>
      <c r="K425" s="30">
        <v>0.013</v>
      </c>
      <c r="L425" s="25">
        <f t="shared" si="85"/>
        <v>9.58622711283485</v>
      </c>
      <c r="M425" s="25">
        <f t="shared" si="81"/>
        <v>0.0958622711283485</v>
      </c>
      <c r="N425" s="22">
        <f t="shared" si="86"/>
        <v>0.2875868133850455</v>
      </c>
      <c r="O425" s="25">
        <f t="shared" si="87"/>
        <v>0.575173626770091</v>
      </c>
      <c r="S425">
        <v>40</v>
      </c>
      <c r="T425">
        <f>0.461-T418</f>
        <v>0.46</v>
      </c>
      <c r="V425">
        <f>S423/T423</f>
        <v>86.58008658008657</v>
      </c>
      <c r="Z425" t="s">
        <v>12</v>
      </c>
      <c r="AA425" s="5">
        <v>0.013</v>
      </c>
      <c r="AB425">
        <f>AVERAGE(AA425:AA427)</f>
        <v>0.013666666666666667</v>
      </c>
    </row>
    <row r="426" spans="1:27" ht="15">
      <c r="A426" s="10">
        <v>11</v>
      </c>
      <c r="B426" s="9">
        <v>38728</v>
      </c>
      <c r="C426" s="37">
        <v>58</v>
      </c>
      <c r="D426" s="10">
        <v>124</v>
      </c>
      <c r="E426" s="10">
        <v>46</v>
      </c>
      <c r="F426" s="10">
        <v>400</v>
      </c>
      <c r="G426" s="10">
        <f t="shared" si="83"/>
        <v>0.4</v>
      </c>
      <c r="H426" s="10">
        <v>0.136</v>
      </c>
      <c r="I426" s="15">
        <v>1</v>
      </c>
      <c r="J426" s="31">
        <f t="shared" si="84"/>
        <v>0.12300000000000001</v>
      </c>
      <c r="K426" s="30">
        <v>0.013</v>
      </c>
      <c r="L426" s="25">
        <f t="shared" si="85"/>
        <v>10.622575989898078</v>
      </c>
      <c r="M426" s="25">
        <f t="shared" si="81"/>
        <v>0.10622575989898078</v>
      </c>
      <c r="N426" s="22">
        <f t="shared" si="86"/>
        <v>0.3186772796969423</v>
      </c>
      <c r="O426" s="25">
        <f t="shared" si="87"/>
        <v>0.7966931992423557</v>
      </c>
      <c r="S426">
        <v>50</v>
      </c>
      <c r="T426">
        <f>0.612-T418</f>
        <v>0.611</v>
      </c>
      <c r="V426">
        <f>S428/T428</f>
        <v>100.40160642570281</v>
      </c>
      <c r="Z426" t="s">
        <v>13</v>
      </c>
      <c r="AA426" s="5">
        <v>0.012</v>
      </c>
    </row>
    <row r="427" spans="1:27" ht="15">
      <c r="A427" s="10">
        <v>13</v>
      </c>
      <c r="B427" s="9">
        <v>38728</v>
      </c>
      <c r="C427" s="37">
        <v>58</v>
      </c>
      <c r="D427" s="10">
        <v>124</v>
      </c>
      <c r="E427" s="10">
        <v>31</v>
      </c>
      <c r="F427" s="10">
        <v>400</v>
      </c>
      <c r="G427" s="10">
        <f t="shared" si="83"/>
        <v>0.4</v>
      </c>
      <c r="H427" s="15">
        <v>0.846</v>
      </c>
      <c r="I427" s="15">
        <v>1</v>
      </c>
      <c r="J427" s="31">
        <f t="shared" si="84"/>
        <v>0.833</v>
      </c>
      <c r="K427" s="30">
        <v>0.013</v>
      </c>
      <c r="L427" s="25">
        <f t="shared" si="85"/>
        <v>71.93988454947234</v>
      </c>
      <c r="M427" s="25">
        <f t="shared" si="81"/>
        <v>0.7193988454947234</v>
      </c>
      <c r="N427" s="22">
        <f t="shared" si="86"/>
        <v>2.15819653648417</v>
      </c>
      <c r="O427" s="25">
        <f t="shared" si="87"/>
        <v>5.395491341210425</v>
      </c>
      <c r="S427">
        <v>80</v>
      </c>
      <c r="T427">
        <f>0.883-T418</f>
        <v>0.882</v>
      </c>
      <c r="Z427" t="s">
        <v>14</v>
      </c>
      <c r="AA427" s="5">
        <v>0.016</v>
      </c>
    </row>
    <row r="428" spans="1:22" ht="15">
      <c r="A428" s="10">
        <v>15</v>
      </c>
      <c r="B428" s="9">
        <v>38728</v>
      </c>
      <c r="C428" s="37">
        <v>58</v>
      </c>
      <c r="D428" s="10">
        <v>124</v>
      </c>
      <c r="E428" s="10">
        <v>20</v>
      </c>
      <c r="F428" s="10">
        <v>400</v>
      </c>
      <c r="G428" s="10">
        <f t="shared" si="83"/>
        <v>0.4</v>
      </c>
      <c r="H428" s="15">
        <v>0.921</v>
      </c>
      <c r="I428" s="10">
        <v>2</v>
      </c>
      <c r="J428" s="31">
        <f t="shared" si="84"/>
        <v>0.908</v>
      </c>
      <c r="K428" s="30">
        <v>0.013</v>
      </c>
      <c r="L428" s="25">
        <f t="shared" si="85"/>
        <v>78.4170650311175</v>
      </c>
      <c r="M428" s="25">
        <f t="shared" si="81"/>
        <v>0.784170650311175</v>
      </c>
      <c r="N428" s="22">
        <f t="shared" si="86"/>
        <v>4.70502390186705</v>
      </c>
      <c r="O428" s="25">
        <f t="shared" si="87"/>
        <v>11.762559754667624</v>
      </c>
      <c r="S428">
        <v>100</v>
      </c>
      <c r="T428">
        <f>0.997-T418</f>
        <v>0.996</v>
      </c>
      <c r="V428">
        <f>1/AVERAGE(V421:V426)</f>
        <v>0.011283757202425118</v>
      </c>
    </row>
    <row r="429" spans="1:15" ht="15">
      <c r="A429" s="10">
        <v>17</v>
      </c>
      <c r="B429" s="9">
        <v>38728</v>
      </c>
      <c r="C429" s="37">
        <v>58</v>
      </c>
      <c r="D429" s="10">
        <v>124</v>
      </c>
      <c r="E429" s="10">
        <v>13</v>
      </c>
      <c r="F429" s="10">
        <v>400</v>
      </c>
      <c r="G429" s="10">
        <f t="shared" si="83"/>
        <v>0.4</v>
      </c>
      <c r="H429" s="10">
        <v>0.538</v>
      </c>
      <c r="I429" s="10">
        <v>2</v>
      </c>
      <c r="J429" s="31">
        <f t="shared" si="84"/>
        <v>0.525</v>
      </c>
      <c r="K429" s="30">
        <v>0.013</v>
      </c>
      <c r="L429" s="25">
        <f t="shared" si="85"/>
        <v>45.34026337151618</v>
      </c>
      <c r="M429" s="25">
        <f t="shared" si="81"/>
        <v>0.4534026337151618</v>
      </c>
      <c r="N429" s="22">
        <f t="shared" si="86"/>
        <v>2.720415802290971</v>
      </c>
      <c r="O429" s="25">
        <f t="shared" si="87"/>
        <v>6.801039505727427</v>
      </c>
    </row>
    <row r="430" spans="1:15" ht="15">
      <c r="A430" s="10">
        <v>19</v>
      </c>
      <c r="B430" s="9">
        <v>38728</v>
      </c>
      <c r="C430" s="37">
        <v>58</v>
      </c>
      <c r="D430" s="10">
        <v>124</v>
      </c>
      <c r="E430" s="10">
        <v>9</v>
      </c>
      <c r="F430" s="10">
        <v>400</v>
      </c>
      <c r="G430" s="10">
        <f t="shared" si="83"/>
        <v>0.4</v>
      </c>
      <c r="H430" s="10">
        <v>0.582</v>
      </c>
      <c r="I430" s="10">
        <v>2</v>
      </c>
      <c r="J430" s="31">
        <f t="shared" si="84"/>
        <v>0.569</v>
      </c>
      <c r="K430" s="30">
        <v>0.013</v>
      </c>
      <c r="L430" s="25">
        <f t="shared" si="85"/>
        <v>49.14020925408134</v>
      </c>
      <c r="M430" s="25">
        <f t="shared" si="81"/>
        <v>0.4914020925408134</v>
      </c>
      <c r="N430" s="22">
        <f t="shared" si="86"/>
        <v>2.94841255524488</v>
      </c>
      <c r="O430" s="25">
        <f t="shared" si="87"/>
        <v>7.3710313881122</v>
      </c>
    </row>
    <row r="431" spans="1:15" ht="15">
      <c r="A431" s="10">
        <v>21</v>
      </c>
      <c r="B431" s="9">
        <v>38728</v>
      </c>
      <c r="C431" s="37">
        <v>58</v>
      </c>
      <c r="D431" s="10">
        <v>124</v>
      </c>
      <c r="E431" s="10">
        <v>5</v>
      </c>
      <c r="F431" s="10">
        <v>400</v>
      </c>
      <c r="G431" s="10">
        <f t="shared" si="83"/>
        <v>0.4</v>
      </c>
      <c r="H431" s="10">
        <v>0.587</v>
      </c>
      <c r="I431" s="10">
        <v>2</v>
      </c>
      <c r="J431" s="31">
        <f t="shared" si="84"/>
        <v>0.574</v>
      </c>
      <c r="K431" s="30">
        <v>0.013</v>
      </c>
      <c r="L431" s="25">
        <f t="shared" si="85"/>
        <v>49.57202128619102</v>
      </c>
      <c r="M431" s="25">
        <f t="shared" si="81"/>
        <v>0.4957202128619102</v>
      </c>
      <c r="N431" s="22">
        <f t="shared" si="86"/>
        <v>2.974321277171461</v>
      </c>
      <c r="O431" s="25">
        <f t="shared" si="87"/>
        <v>7.4358031929286525</v>
      </c>
    </row>
    <row r="432" spans="1:15" ht="15">
      <c r="A432" s="10">
        <v>23</v>
      </c>
      <c r="B432" s="9">
        <v>38728</v>
      </c>
      <c r="C432" s="37">
        <v>58</v>
      </c>
      <c r="D432" s="10">
        <v>124</v>
      </c>
      <c r="E432" s="10">
        <v>0</v>
      </c>
      <c r="F432" s="10">
        <v>350</v>
      </c>
      <c r="G432" s="10">
        <f t="shared" si="83"/>
        <v>0.35</v>
      </c>
      <c r="H432" s="10">
        <v>0.546</v>
      </c>
      <c r="I432" s="10">
        <v>2</v>
      </c>
      <c r="J432" s="31">
        <f t="shared" si="84"/>
        <v>0.533</v>
      </c>
      <c r="K432" s="30">
        <v>0.013</v>
      </c>
      <c r="L432" s="25">
        <f t="shared" si="85"/>
        <v>46.031162622891664</v>
      </c>
      <c r="M432" s="25">
        <f t="shared" si="81"/>
        <v>0.46031162622891664</v>
      </c>
      <c r="N432" s="22">
        <f t="shared" si="86"/>
        <v>2.7618697573735</v>
      </c>
      <c r="O432" s="25">
        <f t="shared" si="87"/>
        <v>7.891056449638572</v>
      </c>
    </row>
    <row r="433" spans="3:15" ht="15">
      <c r="C433" s="20"/>
      <c r="J433" s="31"/>
      <c r="K433" s="30"/>
      <c r="L433" s="25"/>
      <c r="M433" s="25"/>
      <c r="N433" s="22">
        <f t="shared" si="86"/>
        <v>0</v>
      </c>
      <c r="O433" s="25"/>
    </row>
    <row r="434" spans="3:15" ht="15">
      <c r="C434" s="20"/>
      <c r="J434" s="31"/>
      <c r="K434" s="30"/>
      <c r="L434" s="25"/>
      <c r="M434" s="25"/>
      <c r="N434" s="22">
        <f t="shared" si="86"/>
        <v>0</v>
      </c>
      <c r="O434" s="25"/>
    </row>
    <row r="435" spans="3:15" ht="15">
      <c r="C435" s="20"/>
      <c r="J435" s="31"/>
      <c r="K435" s="30"/>
      <c r="L435" s="25"/>
      <c r="M435" s="25"/>
      <c r="N435" s="22">
        <f t="shared" si="86"/>
        <v>0</v>
      </c>
      <c r="O435" s="25"/>
    </row>
    <row r="436" spans="3:15" ht="15">
      <c r="C436" s="20"/>
      <c r="J436" s="31"/>
      <c r="K436" s="30"/>
      <c r="L436" s="25"/>
      <c r="M436" s="25"/>
      <c r="N436" s="22">
        <f t="shared" si="86"/>
        <v>0</v>
      </c>
      <c r="O436" s="25"/>
    </row>
    <row r="437" spans="1:15" ht="15">
      <c r="A437" s="10">
        <v>1</v>
      </c>
      <c r="B437" s="9">
        <v>38729</v>
      </c>
      <c r="C437" s="37">
        <v>60</v>
      </c>
      <c r="D437" s="10">
        <v>127</v>
      </c>
      <c r="E437" s="10">
        <v>150</v>
      </c>
      <c r="F437" s="10">
        <v>750</v>
      </c>
      <c r="G437" s="10">
        <f aca="true" t="shared" si="88" ref="G437:G474">F437/1000</f>
        <v>0.75</v>
      </c>
      <c r="H437" s="10">
        <v>0.177</v>
      </c>
      <c r="I437" s="10">
        <v>1</v>
      </c>
      <c r="J437" s="31">
        <f>H437-$K$88</f>
        <v>0.16399999999999998</v>
      </c>
      <c r="K437" s="30">
        <v>0.013</v>
      </c>
      <c r="L437" s="25">
        <f>J437/$U$528</f>
        <v>14.163434653197433</v>
      </c>
      <c r="M437" s="25">
        <f>L437*0.01</f>
        <v>0.14163434653197432</v>
      </c>
      <c r="N437" s="22">
        <f t="shared" si="86"/>
        <v>0.4249030395959229</v>
      </c>
      <c r="O437" s="25">
        <f>N437/G437</f>
        <v>0.5665373861278972</v>
      </c>
    </row>
    <row r="438" spans="1:15" ht="15">
      <c r="A438" s="10">
        <v>3</v>
      </c>
      <c r="B438" s="9">
        <v>38729</v>
      </c>
      <c r="C438" s="37">
        <v>60</v>
      </c>
      <c r="D438" s="10">
        <v>127</v>
      </c>
      <c r="E438" s="10">
        <v>125</v>
      </c>
      <c r="F438" s="10">
        <v>750</v>
      </c>
      <c r="G438" s="10">
        <f t="shared" si="88"/>
        <v>0.75</v>
      </c>
      <c r="H438" s="10">
        <v>0.206</v>
      </c>
      <c r="I438" s="10">
        <v>1</v>
      </c>
      <c r="J438" s="31">
        <f aca="true" t="shared" si="89" ref="J438:J501">H438-$K$88</f>
        <v>0.19299999999999998</v>
      </c>
      <c r="K438" s="30">
        <v>0.013</v>
      </c>
      <c r="L438" s="25">
        <f aca="true" t="shared" si="90" ref="L438:L501">J438/$U$528</f>
        <v>16.667944439433565</v>
      </c>
      <c r="M438" s="25">
        <f aca="true" t="shared" si="91" ref="M438:M501">L438*0.01</f>
        <v>0.16667944439433566</v>
      </c>
      <c r="N438" s="22">
        <f t="shared" si="86"/>
        <v>0.500038333183007</v>
      </c>
      <c r="O438" s="25">
        <f aca="true" t="shared" si="92" ref="O438:O501">N438/G438</f>
        <v>0.6667177775773427</v>
      </c>
    </row>
    <row r="439" spans="1:15" ht="15">
      <c r="A439" s="10">
        <v>5</v>
      </c>
      <c r="B439" s="9">
        <v>38729</v>
      </c>
      <c r="C439" s="37">
        <v>60</v>
      </c>
      <c r="D439" s="10">
        <v>127</v>
      </c>
      <c r="E439" s="10">
        <v>100</v>
      </c>
      <c r="F439" s="10">
        <v>750</v>
      </c>
      <c r="G439" s="10">
        <f t="shared" si="88"/>
        <v>0.75</v>
      </c>
      <c r="H439" s="10">
        <v>0.254</v>
      </c>
      <c r="I439" s="10">
        <v>1</v>
      </c>
      <c r="J439" s="31">
        <f t="shared" si="89"/>
        <v>0.241</v>
      </c>
      <c r="K439" s="30">
        <v>0.013</v>
      </c>
      <c r="L439" s="25">
        <f t="shared" si="90"/>
        <v>20.813339947686472</v>
      </c>
      <c r="M439" s="25">
        <f t="shared" si="91"/>
        <v>0.20813339947686474</v>
      </c>
      <c r="N439" s="22">
        <f t="shared" si="86"/>
        <v>0.6244001984305942</v>
      </c>
      <c r="O439" s="25">
        <f t="shared" si="92"/>
        <v>0.832533597907459</v>
      </c>
    </row>
    <row r="440" spans="1:15" ht="15">
      <c r="A440" s="10">
        <v>7</v>
      </c>
      <c r="B440" s="9">
        <v>38729</v>
      </c>
      <c r="C440" s="37">
        <v>60</v>
      </c>
      <c r="D440" s="10">
        <v>127</v>
      </c>
      <c r="E440" s="10">
        <v>90</v>
      </c>
      <c r="F440" s="10">
        <v>750</v>
      </c>
      <c r="G440" s="10">
        <f t="shared" si="88"/>
        <v>0.75</v>
      </c>
      <c r="H440" s="10">
        <v>0.285</v>
      </c>
      <c r="I440" s="10">
        <v>1</v>
      </c>
      <c r="J440" s="31">
        <f t="shared" si="89"/>
        <v>0.27199999999999996</v>
      </c>
      <c r="K440" s="30">
        <v>0.013</v>
      </c>
      <c r="L440" s="25">
        <f t="shared" si="90"/>
        <v>23.490574546766474</v>
      </c>
      <c r="M440" s="25">
        <f t="shared" si="91"/>
        <v>0.23490574546766474</v>
      </c>
      <c r="N440" s="22">
        <f t="shared" si="86"/>
        <v>0.7047172364029943</v>
      </c>
      <c r="O440" s="25">
        <f t="shared" si="92"/>
        <v>0.9396229818706591</v>
      </c>
    </row>
    <row r="441" spans="1:15" ht="15">
      <c r="A441" s="10">
        <v>9</v>
      </c>
      <c r="B441" s="9">
        <v>38729</v>
      </c>
      <c r="C441" s="37">
        <v>60</v>
      </c>
      <c r="D441" s="10">
        <v>127</v>
      </c>
      <c r="E441" s="10">
        <v>75</v>
      </c>
      <c r="F441" s="10">
        <v>750</v>
      </c>
      <c r="G441" s="10">
        <f t="shared" si="88"/>
        <v>0.75</v>
      </c>
      <c r="H441" s="10">
        <v>0.345</v>
      </c>
      <c r="I441" s="10">
        <v>1</v>
      </c>
      <c r="J441" s="31">
        <f t="shared" si="89"/>
        <v>0.33199999999999996</v>
      </c>
      <c r="K441" s="30">
        <v>0.013</v>
      </c>
      <c r="L441" s="25">
        <f t="shared" si="90"/>
        <v>28.672318932082607</v>
      </c>
      <c r="M441" s="25">
        <f t="shared" si="91"/>
        <v>0.2867231893208261</v>
      </c>
      <c r="N441" s="22">
        <f t="shared" si="86"/>
        <v>0.8601695679624782</v>
      </c>
      <c r="O441" s="25">
        <f t="shared" si="92"/>
        <v>1.1468927572833043</v>
      </c>
    </row>
    <row r="442" spans="1:15" ht="15">
      <c r="A442" s="10">
        <v>11</v>
      </c>
      <c r="B442" s="9">
        <v>38729</v>
      </c>
      <c r="C442" s="37">
        <v>60</v>
      </c>
      <c r="D442" s="10">
        <v>127</v>
      </c>
      <c r="E442" s="10">
        <v>63</v>
      </c>
      <c r="F442" s="10">
        <v>750</v>
      </c>
      <c r="G442" s="10">
        <f t="shared" si="88"/>
        <v>0.75</v>
      </c>
      <c r="H442" s="10">
        <v>0.19</v>
      </c>
      <c r="I442" s="10">
        <v>2</v>
      </c>
      <c r="J442" s="31">
        <f t="shared" si="89"/>
        <v>0.177</v>
      </c>
      <c r="K442" s="30">
        <v>0.013</v>
      </c>
      <c r="L442" s="25">
        <f t="shared" si="90"/>
        <v>15.286145936682596</v>
      </c>
      <c r="M442" s="25">
        <f t="shared" si="91"/>
        <v>0.15286145936682596</v>
      </c>
      <c r="N442" s="22">
        <f t="shared" si="86"/>
        <v>0.9171687562009557</v>
      </c>
      <c r="O442" s="25">
        <f t="shared" si="92"/>
        <v>1.2228916749346077</v>
      </c>
    </row>
    <row r="443" spans="1:15" ht="15">
      <c r="A443" s="10">
        <v>13</v>
      </c>
      <c r="B443" s="9">
        <v>38729</v>
      </c>
      <c r="C443" s="37">
        <v>60</v>
      </c>
      <c r="D443" s="10">
        <v>127</v>
      </c>
      <c r="E443" s="10">
        <v>42</v>
      </c>
      <c r="F443" s="10">
        <v>500</v>
      </c>
      <c r="G443" s="10">
        <f t="shared" si="88"/>
        <v>0.5</v>
      </c>
      <c r="H443" s="10">
        <v>0.144</v>
      </c>
      <c r="I443" s="10">
        <v>4</v>
      </c>
      <c r="J443" s="31">
        <f t="shared" si="89"/>
        <v>0.13099999999999998</v>
      </c>
      <c r="K443" s="30">
        <v>0.013</v>
      </c>
      <c r="L443" s="25">
        <f t="shared" si="90"/>
        <v>11.313475241273558</v>
      </c>
      <c r="M443" s="25">
        <f t="shared" si="91"/>
        <v>0.11313475241273559</v>
      </c>
      <c r="N443" s="22">
        <f t="shared" si="86"/>
        <v>1.357617028952827</v>
      </c>
      <c r="O443" s="25">
        <f t="shared" si="92"/>
        <v>2.715234057905654</v>
      </c>
    </row>
    <row r="444" spans="1:15" ht="15">
      <c r="A444" s="10">
        <v>15</v>
      </c>
      <c r="B444" s="9">
        <v>38729</v>
      </c>
      <c r="C444" s="37">
        <v>60</v>
      </c>
      <c r="D444" s="10">
        <v>127</v>
      </c>
      <c r="E444" s="10">
        <v>27</v>
      </c>
      <c r="F444" s="10">
        <v>500</v>
      </c>
      <c r="G444" s="10">
        <f t="shared" si="88"/>
        <v>0.5</v>
      </c>
      <c r="H444" s="10">
        <v>0.188</v>
      </c>
      <c r="I444" s="10">
        <v>4</v>
      </c>
      <c r="J444" s="31">
        <f t="shared" si="89"/>
        <v>0.175</v>
      </c>
      <c r="K444" s="30">
        <v>0.013</v>
      </c>
      <c r="L444" s="25">
        <f t="shared" si="90"/>
        <v>15.113421123838725</v>
      </c>
      <c r="M444" s="25">
        <f t="shared" si="91"/>
        <v>0.15113421123838724</v>
      </c>
      <c r="N444" s="22">
        <f t="shared" si="86"/>
        <v>1.813610534860647</v>
      </c>
      <c r="O444" s="25">
        <f t="shared" si="92"/>
        <v>3.627221069721294</v>
      </c>
    </row>
    <row r="445" spans="1:15" ht="15">
      <c r="A445" s="10">
        <v>17</v>
      </c>
      <c r="B445" s="9">
        <v>38729</v>
      </c>
      <c r="C445" s="37">
        <v>60</v>
      </c>
      <c r="D445" s="10">
        <v>127</v>
      </c>
      <c r="E445" s="10">
        <v>17</v>
      </c>
      <c r="F445" s="10">
        <v>500</v>
      </c>
      <c r="G445" s="10">
        <f t="shared" si="88"/>
        <v>0.5</v>
      </c>
      <c r="H445" s="10">
        <v>0.16</v>
      </c>
      <c r="I445" s="10">
        <v>4</v>
      </c>
      <c r="J445" s="31">
        <f t="shared" si="89"/>
        <v>0.147</v>
      </c>
      <c r="K445" s="30">
        <v>0.013</v>
      </c>
      <c r="L445" s="25">
        <f t="shared" si="90"/>
        <v>12.69527374402453</v>
      </c>
      <c r="M445" s="25">
        <f t="shared" si="91"/>
        <v>0.1269527374402453</v>
      </c>
      <c r="N445" s="22">
        <f t="shared" si="86"/>
        <v>1.5234328492829434</v>
      </c>
      <c r="O445" s="25">
        <f t="shared" si="92"/>
        <v>3.046865698565887</v>
      </c>
    </row>
    <row r="446" spans="1:15" ht="15">
      <c r="A446" s="10">
        <v>19</v>
      </c>
      <c r="B446" s="9">
        <v>38729</v>
      </c>
      <c r="C446" s="37">
        <v>60</v>
      </c>
      <c r="D446" s="10">
        <v>127</v>
      </c>
      <c r="E446" s="10">
        <v>13</v>
      </c>
      <c r="F446" s="10">
        <v>500</v>
      </c>
      <c r="G446" s="10">
        <f t="shared" si="88"/>
        <v>0.5</v>
      </c>
      <c r="H446" s="10">
        <v>0.163</v>
      </c>
      <c r="I446" s="10">
        <v>4</v>
      </c>
      <c r="J446" s="31">
        <f t="shared" si="89"/>
        <v>0.15</v>
      </c>
      <c r="K446" s="30">
        <v>0.013</v>
      </c>
      <c r="L446" s="25">
        <f t="shared" si="90"/>
        <v>12.954360963290336</v>
      </c>
      <c r="M446" s="25">
        <f t="shared" si="91"/>
        <v>0.12954360963290337</v>
      </c>
      <c r="N446" s="22">
        <f t="shared" si="86"/>
        <v>1.5545233155948404</v>
      </c>
      <c r="O446" s="25">
        <f t="shared" si="92"/>
        <v>3.1090466311896807</v>
      </c>
    </row>
    <row r="447" spans="1:15" ht="15">
      <c r="A447" s="10">
        <v>21</v>
      </c>
      <c r="B447" s="9">
        <v>38729</v>
      </c>
      <c r="C447" s="37">
        <v>60</v>
      </c>
      <c r="D447" s="10">
        <v>127</v>
      </c>
      <c r="E447" s="10">
        <v>6</v>
      </c>
      <c r="F447" s="10">
        <v>500</v>
      </c>
      <c r="G447" s="10">
        <f t="shared" si="88"/>
        <v>0.5</v>
      </c>
      <c r="H447" s="10">
        <v>0.155</v>
      </c>
      <c r="I447" s="10">
        <v>4</v>
      </c>
      <c r="J447" s="31">
        <f t="shared" si="89"/>
        <v>0.142</v>
      </c>
      <c r="K447" s="30">
        <v>0.013</v>
      </c>
      <c r="L447" s="25">
        <f t="shared" si="90"/>
        <v>12.26346171191485</v>
      </c>
      <c r="M447" s="25">
        <f t="shared" si="91"/>
        <v>0.1226346171191485</v>
      </c>
      <c r="N447" s="22">
        <f t="shared" si="86"/>
        <v>1.4716154054297819</v>
      </c>
      <c r="O447" s="25">
        <f t="shared" si="92"/>
        <v>2.9432308108595637</v>
      </c>
    </row>
    <row r="448" spans="1:15" ht="15">
      <c r="A448" s="10">
        <v>23</v>
      </c>
      <c r="B448" s="9">
        <v>38729</v>
      </c>
      <c r="C448" s="37">
        <v>60</v>
      </c>
      <c r="D448" s="10">
        <v>127</v>
      </c>
      <c r="E448" s="10">
        <v>0</v>
      </c>
      <c r="F448" s="10">
        <v>500</v>
      </c>
      <c r="G448" s="10">
        <f t="shared" si="88"/>
        <v>0.5</v>
      </c>
      <c r="H448" s="10">
        <v>0.167</v>
      </c>
      <c r="I448" s="10">
        <v>4</v>
      </c>
      <c r="J448" s="31">
        <f t="shared" si="89"/>
        <v>0.154</v>
      </c>
      <c r="K448" s="30">
        <v>0.013</v>
      </c>
      <c r="L448" s="25">
        <f t="shared" si="90"/>
        <v>13.299810588978078</v>
      </c>
      <c r="M448" s="25">
        <f t="shared" si="91"/>
        <v>0.13299810588978078</v>
      </c>
      <c r="N448" s="22">
        <f t="shared" si="86"/>
        <v>1.5959772706773694</v>
      </c>
      <c r="O448" s="25">
        <f t="shared" si="92"/>
        <v>3.1919545413547388</v>
      </c>
    </row>
    <row r="449" spans="1:15" ht="15">
      <c r="A449" s="10">
        <v>1</v>
      </c>
      <c r="B449" s="9">
        <v>38729</v>
      </c>
      <c r="C449" s="37">
        <v>61</v>
      </c>
      <c r="D449" s="10">
        <v>130</v>
      </c>
      <c r="E449" s="10">
        <v>150</v>
      </c>
      <c r="F449" s="10">
        <v>660</v>
      </c>
      <c r="G449" s="10">
        <f t="shared" si="88"/>
        <v>0.66</v>
      </c>
      <c r="H449" s="10">
        <v>0.137</v>
      </c>
      <c r="I449" s="10">
        <v>1</v>
      </c>
      <c r="J449" s="31">
        <f t="shared" si="89"/>
        <v>0.12400000000000001</v>
      </c>
      <c r="K449" s="30">
        <v>0.013</v>
      </c>
      <c r="L449" s="25">
        <f t="shared" si="90"/>
        <v>10.708938396320013</v>
      </c>
      <c r="M449" s="25">
        <f t="shared" si="91"/>
        <v>0.10708938396320013</v>
      </c>
      <c r="N449" s="22">
        <f t="shared" si="86"/>
        <v>0.32126815188960045</v>
      </c>
      <c r="O449" s="25">
        <f t="shared" si="92"/>
        <v>0.4867699271054552</v>
      </c>
    </row>
    <row r="450" spans="1:15" ht="15">
      <c r="A450" s="10">
        <v>3</v>
      </c>
      <c r="B450" s="9">
        <v>38729</v>
      </c>
      <c r="C450" s="37">
        <v>61</v>
      </c>
      <c r="D450" s="10">
        <v>130</v>
      </c>
      <c r="E450" s="10">
        <v>100</v>
      </c>
      <c r="F450" s="10">
        <v>750</v>
      </c>
      <c r="G450" s="10">
        <f t="shared" si="88"/>
        <v>0.75</v>
      </c>
      <c r="H450" s="10">
        <v>0.216</v>
      </c>
      <c r="I450" s="10">
        <v>1</v>
      </c>
      <c r="J450" s="31">
        <f t="shared" si="89"/>
        <v>0.20299999999999999</v>
      </c>
      <c r="K450" s="30">
        <v>0.013</v>
      </c>
      <c r="L450" s="25">
        <f t="shared" si="90"/>
        <v>17.53156850365292</v>
      </c>
      <c r="M450" s="25">
        <f t="shared" si="91"/>
        <v>0.1753156850365292</v>
      </c>
      <c r="N450" s="22">
        <f t="shared" si="86"/>
        <v>0.5259470551095876</v>
      </c>
      <c r="O450" s="25">
        <f t="shared" si="92"/>
        <v>0.7012627401461168</v>
      </c>
    </row>
    <row r="451" spans="1:15" ht="15">
      <c r="A451" s="10">
        <v>5</v>
      </c>
      <c r="B451" s="9">
        <v>38729</v>
      </c>
      <c r="C451" s="37">
        <v>61</v>
      </c>
      <c r="D451" s="10">
        <v>130</v>
      </c>
      <c r="E451" s="10">
        <v>90</v>
      </c>
      <c r="F451" s="10">
        <v>500</v>
      </c>
      <c r="G451" s="10">
        <f t="shared" si="88"/>
        <v>0.5</v>
      </c>
      <c r="H451" s="10">
        <v>0.18</v>
      </c>
      <c r="I451" s="10">
        <v>1</v>
      </c>
      <c r="J451" s="31">
        <f t="shared" si="89"/>
        <v>0.16699999999999998</v>
      </c>
      <c r="K451" s="30">
        <v>0.013</v>
      </c>
      <c r="L451" s="25">
        <f t="shared" si="90"/>
        <v>14.42252187246324</v>
      </c>
      <c r="M451" s="25">
        <f t="shared" si="91"/>
        <v>0.1442252187246324</v>
      </c>
      <c r="N451" s="22">
        <f t="shared" si="86"/>
        <v>0.43267565617389725</v>
      </c>
      <c r="O451" s="25">
        <f t="shared" si="92"/>
        <v>0.8653513123477945</v>
      </c>
    </row>
    <row r="452" spans="1:15" ht="15">
      <c r="A452" s="10">
        <v>7</v>
      </c>
      <c r="B452" s="9">
        <v>38729</v>
      </c>
      <c r="C452" s="37">
        <v>61</v>
      </c>
      <c r="D452" s="10">
        <v>130</v>
      </c>
      <c r="E452" s="10">
        <v>75</v>
      </c>
      <c r="F452" s="10">
        <v>500</v>
      </c>
      <c r="G452" s="10">
        <f t="shared" si="88"/>
        <v>0.5</v>
      </c>
      <c r="H452" s="10">
        <v>0.172</v>
      </c>
      <c r="I452" s="10">
        <v>1</v>
      </c>
      <c r="J452" s="31">
        <f t="shared" si="89"/>
        <v>0.15899999999999997</v>
      </c>
      <c r="K452" s="30">
        <v>0.013</v>
      </c>
      <c r="L452" s="25">
        <f t="shared" si="90"/>
        <v>13.731622621087755</v>
      </c>
      <c r="M452" s="25">
        <f t="shared" si="91"/>
        <v>0.13731622621087755</v>
      </c>
      <c r="N452" s="22">
        <f t="shared" si="86"/>
        <v>0.4119486786326327</v>
      </c>
      <c r="O452" s="25">
        <f t="shared" si="92"/>
        <v>0.8238973572652654</v>
      </c>
    </row>
    <row r="453" spans="1:15" ht="15">
      <c r="A453" s="10">
        <v>9</v>
      </c>
      <c r="B453" s="9">
        <v>38729</v>
      </c>
      <c r="C453" s="37">
        <v>61</v>
      </c>
      <c r="D453" s="10">
        <v>130</v>
      </c>
      <c r="E453" s="10">
        <v>60</v>
      </c>
      <c r="F453" s="10">
        <v>500</v>
      </c>
      <c r="G453" s="10">
        <f t="shared" si="88"/>
        <v>0.5</v>
      </c>
      <c r="H453" s="10">
        <v>0.188</v>
      </c>
      <c r="I453" s="10">
        <v>1</v>
      </c>
      <c r="J453" s="31">
        <f t="shared" si="89"/>
        <v>0.175</v>
      </c>
      <c r="K453" s="30">
        <v>0.013</v>
      </c>
      <c r="L453" s="25">
        <f t="shared" si="90"/>
        <v>15.113421123838725</v>
      </c>
      <c r="M453" s="25">
        <f t="shared" si="91"/>
        <v>0.15113421123838724</v>
      </c>
      <c r="N453" s="22">
        <f t="shared" si="86"/>
        <v>0.45340263371516176</v>
      </c>
      <c r="O453" s="25">
        <f t="shared" si="92"/>
        <v>0.9068052674303235</v>
      </c>
    </row>
    <row r="454" spans="1:15" ht="15">
      <c r="A454" s="10">
        <v>11</v>
      </c>
      <c r="B454" s="9">
        <v>38729</v>
      </c>
      <c r="C454" s="37">
        <v>61</v>
      </c>
      <c r="D454" s="10">
        <v>130</v>
      </c>
      <c r="E454" s="10">
        <v>55</v>
      </c>
      <c r="F454" s="10">
        <v>500</v>
      </c>
      <c r="G454" s="10">
        <f t="shared" si="88"/>
        <v>0.5</v>
      </c>
      <c r="H454" s="10">
        <v>0.202</v>
      </c>
      <c r="I454" s="10">
        <v>1</v>
      </c>
      <c r="J454" s="31">
        <f t="shared" si="89"/>
        <v>0.189</v>
      </c>
      <c r="K454" s="30">
        <v>0.013</v>
      </c>
      <c r="L454" s="25">
        <f t="shared" si="90"/>
        <v>16.322494813745823</v>
      </c>
      <c r="M454" s="25">
        <f t="shared" si="91"/>
        <v>0.16322494813745825</v>
      </c>
      <c r="N454" s="22">
        <f t="shared" si="86"/>
        <v>0.48967484441237474</v>
      </c>
      <c r="O454" s="25">
        <f t="shared" si="92"/>
        <v>0.9793496888247495</v>
      </c>
    </row>
    <row r="455" spans="1:15" ht="15">
      <c r="A455" s="10">
        <v>13</v>
      </c>
      <c r="B455" s="9">
        <v>38729</v>
      </c>
      <c r="C455" s="37">
        <v>61</v>
      </c>
      <c r="D455" s="10">
        <v>130</v>
      </c>
      <c r="E455" s="10">
        <v>37</v>
      </c>
      <c r="F455" s="10">
        <v>250</v>
      </c>
      <c r="G455" s="10">
        <f t="shared" si="88"/>
        <v>0.25</v>
      </c>
      <c r="H455" s="10">
        <v>0.172</v>
      </c>
      <c r="I455" s="10">
        <v>1</v>
      </c>
      <c r="J455" s="31">
        <f t="shared" si="89"/>
        <v>0.15899999999999997</v>
      </c>
      <c r="K455" s="30">
        <v>0.013</v>
      </c>
      <c r="L455" s="25">
        <f t="shared" si="90"/>
        <v>13.731622621087755</v>
      </c>
      <c r="M455" s="25">
        <f t="shared" si="91"/>
        <v>0.13731622621087755</v>
      </c>
      <c r="N455" s="22">
        <f t="shared" si="86"/>
        <v>0.4119486786326327</v>
      </c>
      <c r="O455" s="25">
        <f t="shared" si="92"/>
        <v>1.6477947145305307</v>
      </c>
    </row>
    <row r="456" spans="1:15" ht="15">
      <c r="A456" s="10">
        <v>15</v>
      </c>
      <c r="B456" s="9">
        <v>38729</v>
      </c>
      <c r="C456" s="37">
        <v>61</v>
      </c>
      <c r="D456" s="10">
        <v>130</v>
      </c>
      <c r="E456" s="10">
        <v>24</v>
      </c>
      <c r="F456" s="10">
        <v>250</v>
      </c>
      <c r="G456" s="10">
        <f t="shared" si="88"/>
        <v>0.25</v>
      </c>
      <c r="H456" s="10">
        <v>0.231</v>
      </c>
      <c r="I456" s="10">
        <v>2</v>
      </c>
      <c r="J456" s="31">
        <f t="shared" si="89"/>
        <v>0.218</v>
      </c>
      <c r="K456" s="30">
        <v>0.013</v>
      </c>
      <c r="L456" s="25">
        <f t="shared" si="90"/>
        <v>18.827004599981954</v>
      </c>
      <c r="M456" s="25">
        <f t="shared" si="91"/>
        <v>0.18827004599981956</v>
      </c>
      <c r="N456" s="22">
        <f t="shared" si="86"/>
        <v>1.1296202759989173</v>
      </c>
      <c r="O456" s="25">
        <f t="shared" si="92"/>
        <v>4.518481103995669</v>
      </c>
    </row>
    <row r="457" spans="1:15" ht="15">
      <c r="A457" s="10">
        <v>17</v>
      </c>
      <c r="B457" s="9">
        <v>38729</v>
      </c>
      <c r="C457" s="37">
        <v>61</v>
      </c>
      <c r="D457" s="10">
        <v>130</v>
      </c>
      <c r="E457" s="10">
        <v>15</v>
      </c>
      <c r="F457" s="10">
        <v>250</v>
      </c>
      <c r="G457" s="10">
        <f t="shared" si="88"/>
        <v>0.25</v>
      </c>
      <c r="H457" s="10">
        <v>0.232</v>
      </c>
      <c r="I457" s="10">
        <v>2</v>
      </c>
      <c r="J457" s="31">
        <f t="shared" si="89"/>
        <v>0.219</v>
      </c>
      <c r="K457" s="30">
        <v>0.013</v>
      </c>
      <c r="L457" s="25">
        <f t="shared" si="90"/>
        <v>18.91336700640389</v>
      </c>
      <c r="M457" s="25">
        <f t="shared" si="91"/>
        <v>0.18913367006403892</v>
      </c>
      <c r="N457" s="22">
        <f t="shared" si="86"/>
        <v>1.1348020203842335</v>
      </c>
      <c r="O457" s="25">
        <f t="shared" si="92"/>
        <v>4.539208081536934</v>
      </c>
    </row>
    <row r="458" spans="1:15" ht="15">
      <c r="A458" s="10">
        <v>19</v>
      </c>
      <c r="B458" s="9">
        <v>38729</v>
      </c>
      <c r="C458" s="37">
        <v>61</v>
      </c>
      <c r="D458" s="10">
        <v>130</v>
      </c>
      <c r="E458" s="10">
        <v>11</v>
      </c>
      <c r="F458" s="10">
        <v>250</v>
      </c>
      <c r="G458" s="10">
        <f t="shared" si="88"/>
        <v>0.25</v>
      </c>
      <c r="H458" s="10">
        <v>0.214</v>
      </c>
      <c r="I458" s="10">
        <v>2</v>
      </c>
      <c r="J458" s="31">
        <f t="shared" si="89"/>
        <v>0.20099999999999998</v>
      </c>
      <c r="K458" s="30">
        <v>0.013</v>
      </c>
      <c r="L458" s="25">
        <f t="shared" si="90"/>
        <v>17.35884369080905</v>
      </c>
      <c r="M458" s="25">
        <f t="shared" si="91"/>
        <v>0.1735884369080905</v>
      </c>
      <c r="N458" s="22">
        <f t="shared" si="86"/>
        <v>1.041530621448543</v>
      </c>
      <c r="O458" s="25">
        <f t="shared" si="92"/>
        <v>4.166122485794172</v>
      </c>
    </row>
    <row r="459" spans="1:15" ht="15">
      <c r="A459" s="10">
        <v>21</v>
      </c>
      <c r="B459" s="9">
        <v>38729</v>
      </c>
      <c r="C459" s="37">
        <v>61</v>
      </c>
      <c r="D459" s="10">
        <v>130</v>
      </c>
      <c r="E459" s="10">
        <v>6</v>
      </c>
      <c r="F459" s="10">
        <v>250</v>
      </c>
      <c r="G459" s="10">
        <f t="shared" si="88"/>
        <v>0.25</v>
      </c>
      <c r="H459" s="10">
        <v>0.26</v>
      </c>
      <c r="I459" s="10">
        <v>2</v>
      </c>
      <c r="J459" s="31">
        <f t="shared" si="89"/>
        <v>0.247</v>
      </c>
      <c r="K459" s="30">
        <v>0.013</v>
      </c>
      <c r="L459" s="25">
        <f t="shared" si="90"/>
        <v>21.331514386218085</v>
      </c>
      <c r="M459" s="25">
        <f t="shared" si="91"/>
        <v>0.21331514386218087</v>
      </c>
      <c r="N459" s="22">
        <f t="shared" si="86"/>
        <v>1.2798908631730854</v>
      </c>
      <c r="O459" s="25">
        <f t="shared" si="92"/>
        <v>5.119563452692342</v>
      </c>
    </row>
    <row r="460" spans="1:15" ht="15">
      <c r="A460" s="10">
        <v>23</v>
      </c>
      <c r="B460" s="9">
        <v>38729</v>
      </c>
      <c r="C460" s="37">
        <v>61</v>
      </c>
      <c r="D460" s="10">
        <v>130</v>
      </c>
      <c r="E460" s="10">
        <v>0</v>
      </c>
      <c r="F460" s="10">
        <v>250</v>
      </c>
      <c r="G460" s="10">
        <f t="shared" si="88"/>
        <v>0.25</v>
      </c>
      <c r="H460" s="10">
        <v>0.223</v>
      </c>
      <c r="I460" s="10">
        <v>2</v>
      </c>
      <c r="J460" s="31">
        <f t="shared" si="89"/>
        <v>0.21</v>
      </c>
      <c r="K460" s="30">
        <v>0.013</v>
      </c>
      <c r="L460" s="25">
        <f t="shared" si="90"/>
        <v>18.13610534860647</v>
      </c>
      <c r="M460" s="25">
        <f t="shared" si="91"/>
        <v>0.1813610534860647</v>
      </c>
      <c r="N460" s="22">
        <f t="shared" si="86"/>
        <v>1.0881663209163883</v>
      </c>
      <c r="O460" s="25">
        <f t="shared" si="92"/>
        <v>4.352665283665553</v>
      </c>
    </row>
    <row r="461" spans="1:15" ht="15">
      <c r="A461" s="10">
        <v>1</v>
      </c>
      <c r="B461" s="9">
        <v>38729</v>
      </c>
      <c r="C461" s="37">
        <v>62</v>
      </c>
      <c r="D461" s="10">
        <v>132</v>
      </c>
      <c r="E461" s="10">
        <v>150</v>
      </c>
      <c r="F461" s="10">
        <v>750</v>
      </c>
      <c r="G461" s="10">
        <f t="shared" si="88"/>
        <v>0.75</v>
      </c>
      <c r="H461" s="10">
        <v>0.163</v>
      </c>
      <c r="I461" s="10">
        <v>1</v>
      </c>
      <c r="J461" s="31">
        <f t="shared" si="89"/>
        <v>0.15</v>
      </c>
      <c r="K461" s="30">
        <v>0.013</v>
      </c>
      <c r="L461" s="25">
        <f t="shared" si="90"/>
        <v>12.954360963290336</v>
      </c>
      <c r="M461" s="25">
        <f t="shared" si="91"/>
        <v>0.12954360963290337</v>
      </c>
      <c r="N461" s="22">
        <f t="shared" si="86"/>
        <v>0.3886308288987101</v>
      </c>
      <c r="O461" s="25">
        <f t="shared" si="92"/>
        <v>0.5181744385316135</v>
      </c>
    </row>
    <row r="462" spans="1:15" ht="15">
      <c r="A462" s="10">
        <v>3</v>
      </c>
      <c r="B462" s="9">
        <v>38729</v>
      </c>
      <c r="C462" s="37">
        <v>62</v>
      </c>
      <c r="D462" s="10">
        <v>132</v>
      </c>
      <c r="E462" s="10">
        <v>125</v>
      </c>
      <c r="F462" s="10">
        <v>500</v>
      </c>
      <c r="G462" s="10">
        <f t="shared" si="88"/>
        <v>0.5</v>
      </c>
      <c r="H462" s="10">
        <v>0.185</v>
      </c>
      <c r="I462" s="10">
        <v>1</v>
      </c>
      <c r="J462" s="31">
        <f t="shared" si="89"/>
        <v>0.172</v>
      </c>
      <c r="K462" s="30">
        <v>0.013</v>
      </c>
      <c r="L462" s="25">
        <f t="shared" si="90"/>
        <v>14.854333904572918</v>
      </c>
      <c r="M462" s="25">
        <f t="shared" si="91"/>
        <v>0.1485433390457292</v>
      </c>
      <c r="N462" s="22">
        <f t="shared" si="86"/>
        <v>0.44563001713718753</v>
      </c>
      <c r="O462" s="25">
        <f t="shared" si="92"/>
        <v>0.8912600342743751</v>
      </c>
    </row>
    <row r="463" spans="1:15" ht="15">
      <c r="A463" s="10">
        <v>5</v>
      </c>
      <c r="B463" s="9">
        <v>38729</v>
      </c>
      <c r="C463" s="37">
        <v>62</v>
      </c>
      <c r="D463" s="10">
        <v>132</v>
      </c>
      <c r="E463" s="10">
        <v>100</v>
      </c>
      <c r="F463" s="10">
        <v>500</v>
      </c>
      <c r="G463" s="10">
        <f t="shared" si="88"/>
        <v>0.5</v>
      </c>
      <c r="H463" s="10">
        <v>0.155</v>
      </c>
      <c r="I463" s="10">
        <v>1</v>
      </c>
      <c r="J463" s="31">
        <f t="shared" si="89"/>
        <v>0.142</v>
      </c>
      <c r="K463" s="30">
        <v>0.013</v>
      </c>
      <c r="L463" s="25">
        <f t="shared" si="90"/>
        <v>12.26346171191485</v>
      </c>
      <c r="M463" s="25">
        <f t="shared" si="91"/>
        <v>0.1226346171191485</v>
      </c>
      <c r="N463" s="22">
        <f t="shared" si="86"/>
        <v>0.36790385135744547</v>
      </c>
      <c r="O463" s="25">
        <f t="shared" si="92"/>
        <v>0.7358077027148909</v>
      </c>
    </row>
    <row r="464" spans="1:15" ht="15">
      <c r="A464" s="10">
        <v>7</v>
      </c>
      <c r="B464" s="9">
        <v>38729</v>
      </c>
      <c r="C464" s="37">
        <v>62</v>
      </c>
      <c r="D464" s="10">
        <v>132</v>
      </c>
      <c r="E464" s="10">
        <v>90</v>
      </c>
      <c r="F464" s="10">
        <v>500</v>
      </c>
      <c r="G464" s="10">
        <f t="shared" si="88"/>
        <v>0.5</v>
      </c>
      <c r="H464" s="10">
        <v>0.16</v>
      </c>
      <c r="I464" s="10">
        <v>1</v>
      </c>
      <c r="J464" s="31">
        <f t="shared" si="89"/>
        <v>0.147</v>
      </c>
      <c r="K464" s="30">
        <v>0.013</v>
      </c>
      <c r="L464" s="25">
        <f t="shared" si="90"/>
        <v>12.69527374402453</v>
      </c>
      <c r="M464" s="25">
        <f t="shared" si="91"/>
        <v>0.1269527374402453</v>
      </c>
      <c r="N464" s="22">
        <f t="shared" si="86"/>
        <v>0.38085821232073586</v>
      </c>
      <c r="O464" s="25">
        <f t="shared" si="92"/>
        <v>0.7617164246414717</v>
      </c>
    </row>
    <row r="465" spans="1:15" ht="15">
      <c r="A465" s="10">
        <v>9</v>
      </c>
      <c r="B465" s="9">
        <v>38729</v>
      </c>
      <c r="C465" s="37">
        <v>62</v>
      </c>
      <c r="D465" s="10">
        <v>132</v>
      </c>
      <c r="E465" s="10">
        <v>75</v>
      </c>
      <c r="F465" s="10">
        <v>500</v>
      </c>
      <c r="G465" s="10">
        <f t="shared" si="88"/>
        <v>0.5</v>
      </c>
      <c r="H465" s="10">
        <v>0.153</v>
      </c>
      <c r="I465" s="10">
        <v>1</v>
      </c>
      <c r="J465" s="31">
        <f t="shared" si="89"/>
        <v>0.13999999999999999</v>
      </c>
      <c r="K465" s="30">
        <v>0.013</v>
      </c>
      <c r="L465" s="25">
        <f t="shared" si="90"/>
        <v>12.09073689907098</v>
      </c>
      <c r="M465" s="25">
        <f t="shared" si="91"/>
        <v>0.1209073689907098</v>
      </c>
      <c r="N465" s="22">
        <f t="shared" si="86"/>
        <v>0.3627221069721294</v>
      </c>
      <c r="O465" s="25">
        <f t="shared" si="92"/>
        <v>0.7254442139442588</v>
      </c>
    </row>
    <row r="466" spans="1:15" ht="15">
      <c r="A466" s="10">
        <v>11</v>
      </c>
      <c r="B466" s="9">
        <v>38729</v>
      </c>
      <c r="C466" s="37">
        <v>62</v>
      </c>
      <c r="D466" s="10">
        <v>132</v>
      </c>
      <c r="E466" s="10">
        <v>60</v>
      </c>
      <c r="F466" s="10">
        <v>500</v>
      </c>
      <c r="G466" s="10">
        <f t="shared" si="88"/>
        <v>0.5</v>
      </c>
      <c r="H466" s="10">
        <v>0.195</v>
      </c>
      <c r="I466" s="10">
        <v>1</v>
      </c>
      <c r="J466" s="31">
        <f t="shared" si="89"/>
        <v>0.182</v>
      </c>
      <c r="K466" s="30">
        <v>0.013</v>
      </c>
      <c r="L466" s="25">
        <f t="shared" si="90"/>
        <v>15.717957968792275</v>
      </c>
      <c r="M466" s="25">
        <f t="shared" si="91"/>
        <v>0.15717957968792276</v>
      </c>
      <c r="N466" s="22">
        <f t="shared" si="86"/>
        <v>0.4715387390637683</v>
      </c>
      <c r="O466" s="25">
        <f t="shared" si="92"/>
        <v>0.9430774781275366</v>
      </c>
    </row>
    <row r="467" spans="1:15" ht="15">
      <c r="A467" s="10">
        <v>13</v>
      </c>
      <c r="B467" s="9">
        <v>38729</v>
      </c>
      <c r="C467" s="37">
        <v>62</v>
      </c>
      <c r="D467" s="10">
        <v>132</v>
      </c>
      <c r="E467" s="10">
        <v>40</v>
      </c>
      <c r="F467" s="10">
        <v>500</v>
      </c>
      <c r="G467" s="10">
        <f t="shared" si="88"/>
        <v>0.5</v>
      </c>
      <c r="H467" s="10">
        <v>0.299</v>
      </c>
      <c r="I467" s="10">
        <v>1</v>
      </c>
      <c r="J467" s="31">
        <f t="shared" si="89"/>
        <v>0.286</v>
      </c>
      <c r="K467" s="30">
        <v>0.013</v>
      </c>
      <c r="L467" s="25">
        <f t="shared" si="90"/>
        <v>24.69964823667357</v>
      </c>
      <c r="M467" s="25">
        <f t="shared" si="91"/>
        <v>0.24699648236673571</v>
      </c>
      <c r="N467" s="22">
        <f t="shared" si="86"/>
        <v>0.7409894471002071</v>
      </c>
      <c r="O467" s="25">
        <f t="shared" si="92"/>
        <v>1.4819788942004142</v>
      </c>
    </row>
    <row r="468" spans="1:15" ht="15">
      <c r="A468" s="10">
        <v>15</v>
      </c>
      <c r="B468" s="9">
        <v>38729</v>
      </c>
      <c r="C468" s="37">
        <v>62</v>
      </c>
      <c r="D468" s="10">
        <v>132</v>
      </c>
      <c r="E468" s="10">
        <v>26</v>
      </c>
      <c r="F468" s="10">
        <v>500</v>
      </c>
      <c r="G468" s="10">
        <f t="shared" si="88"/>
        <v>0.5</v>
      </c>
      <c r="H468" s="10">
        <v>0.221</v>
      </c>
      <c r="I468" s="10">
        <v>2</v>
      </c>
      <c r="J468" s="31">
        <f t="shared" si="89"/>
        <v>0.208</v>
      </c>
      <c r="K468" s="30">
        <v>0.013</v>
      </c>
      <c r="L468" s="25">
        <f t="shared" si="90"/>
        <v>17.9633805357626</v>
      </c>
      <c r="M468" s="25">
        <f t="shared" si="91"/>
        <v>0.179633805357626</v>
      </c>
      <c r="N468" s="22">
        <f t="shared" si="86"/>
        <v>1.0778028321457558</v>
      </c>
      <c r="O468" s="25">
        <f t="shared" si="92"/>
        <v>2.1556056642915116</v>
      </c>
    </row>
    <row r="469" spans="1:15" ht="15">
      <c r="A469" s="10">
        <v>17</v>
      </c>
      <c r="B469" s="9">
        <v>38729</v>
      </c>
      <c r="C469" s="37">
        <v>62</v>
      </c>
      <c r="D469" s="10">
        <v>132</v>
      </c>
      <c r="E469" s="10">
        <v>16</v>
      </c>
      <c r="F469" s="10">
        <v>500</v>
      </c>
      <c r="G469" s="10">
        <f t="shared" si="88"/>
        <v>0.5</v>
      </c>
      <c r="H469" s="10">
        <v>0.233</v>
      </c>
      <c r="I469" s="10">
        <v>4</v>
      </c>
      <c r="J469" s="31">
        <f t="shared" si="89"/>
        <v>0.22</v>
      </c>
      <c r="K469" s="30">
        <v>0.013</v>
      </c>
      <c r="L469" s="25">
        <f t="shared" si="90"/>
        <v>18.999729412825825</v>
      </c>
      <c r="M469" s="25">
        <f t="shared" si="91"/>
        <v>0.18999729412825825</v>
      </c>
      <c r="N469" s="22">
        <f t="shared" si="86"/>
        <v>2.279967529539099</v>
      </c>
      <c r="O469" s="25">
        <f t="shared" si="92"/>
        <v>4.559935059078198</v>
      </c>
    </row>
    <row r="470" spans="1:15" ht="15">
      <c r="A470" s="10">
        <v>19</v>
      </c>
      <c r="B470" s="9">
        <v>38729</v>
      </c>
      <c r="C470" s="37">
        <v>62</v>
      </c>
      <c r="D470" s="10">
        <v>132</v>
      </c>
      <c r="E470" s="10">
        <v>12</v>
      </c>
      <c r="F470" s="10">
        <v>500</v>
      </c>
      <c r="G470" s="10">
        <f t="shared" si="88"/>
        <v>0.5</v>
      </c>
      <c r="H470" s="10">
        <v>0.241</v>
      </c>
      <c r="I470" s="10">
        <v>4</v>
      </c>
      <c r="J470" s="31">
        <f t="shared" si="89"/>
        <v>0.22799999999999998</v>
      </c>
      <c r="K470" s="30">
        <v>0.013</v>
      </c>
      <c r="L470" s="25">
        <f t="shared" si="90"/>
        <v>19.69062866420131</v>
      </c>
      <c r="M470" s="25">
        <f t="shared" si="91"/>
        <v>0.1969062866420131</v>
      </c>
      <c r="N470" s="22">
        <f t="shared" si="86"/>
        <v>2.362875439704157</v>
      </c>
      <c r="O470" s="25">
        <f t="shared" si="92"/>
        <v>4.725750879408314</v>
      </c>
    </row>
    <row r="471" spans="1:15" ht="15">
      <c r="A471" s="10">
        <v>21</v>
      </c>
      <c r="B471" s="9">
        <v>38729</v>
      </c>
      <c r="C471" s="37">
        <v>62</v>
      </c>
      <c r="D471" s="10">
        <v>132</v>
      </c>
      <c r="E471" s="10">
        <v>6</v>
      </c>
      <c r="F471" s="10">
        <v>500</v>
      </c>
      <c r="G471" s="10">
        <f t="shared" si="88"/>
        <v>0.5</v>
      </c>
      <c r="H471" s="10">
        <v>0.248</v>
      </c>
      <c r="I471" s="10">
        <v>4</v>
      </c>
      <c r="J471" s="31">
        <f t="shared" si="89"/>
        <v>0.235</v>
      </c>
      <c r="K471" s="30">
        <v>0.013</v>
      </c>
      <c r="L471" s="25">
        <f t="shared" si="90"/>
        <v>20.29516550915486</v>
      </c>
      <c r="M471" s="25">
        <f t="shared" si="91"/>
        <v>0.2029516550915486</v>
      </c>
      <c r="N471" s="22">
        <f t="shared" si="86"/>
        <v>2.435419861098583</v>
      </c>
      <c r="O471" s="25">
        <f t="shared" si="92"/>
        <v>4.870839722197166</v>
      </c>
    </row>
    <row r="472" spans="1:15" ht="15">
      <c r="A472" s="10">
        <v>23</v>
      </c>
      <c r="B472" s="9">
        <v>38729</v>
      </c>
      <c r="C472" s="37">
        <v>62</v>
      </c>
      <c r="D472" s="10">
        <v>132</v>
      </c>
      <c r="E472" s="10">
        <v>0</v>
      </c>
      <c r="F472" s="10">
        <v>500</v>
      </c>
      <c r="G472" s="10">
        <f t="shared" si="88"/>
        <v>0.5</v>
      </c>
      <c r="H472" s="10">
        <v>0.264</v>
      </c>
      <c r="I472" s="10">
        <v>4</v>
      </c>
      <c r="J472" s="31">
        <f t="shared" si="89"/>
        <v>0.251</v>
      </c>
      <c r="K472" s="30">
        <v>0.013</v>
      </c>
      <c r="L472" s="25">
        <f t="shared" si="90"/>
        <v>21.67696401190583</v>
      </c>
      <c r="M472" s="25">
        <f t="shared" si="91"/>
        <v>0.2167696401190583</v>
      </c>
      <c r="N472" s="22">
        <f t="shared" si="86"/>
        <v>2.6012356814287</v>
      </c>
      <c r="O472" s="25">
        <f t="shared" si="92"/>
        <v>5.2024713628574</v>
      </c>
    </row>
    <row r="473" spans="1:15" ht="15">
      <c r="A473" s="10">
        <v>1</v>
      </c>
      <c r="B473" s="9">
        <v>38730</v>
      </c>
      <c r="C473" s="37">
        <v>64</v>
      </c>
      <c r="D473" s="10" t="s">
        <v>26</v>
      </c>
      <c r="E473" s="10">
        <v>150</v>
      </c>
      <c r="F473" s="10">
        <v>730</v>
      </c>
      <c r="G473" s="10">
        <f t="shared" si="88"/>
        <v>0.73</v>
      </c>
      <c r="H473" s="10">
        <v>0.223</v>
      </c>
      <c r="I473" s="10">
        <v>1</v>
      </c>
      <c r="J473" s="31">
        <f t="shared" si="89"/>
        <v>0.21</v>
      </c>
      <c r="K473" s="30">
        <v>0.013</v>
      </c>
      <c r="L473" s="25">
        <f t="shared" si="90"/>
        <v>18.13610534860647</v>
      </c>
      <c r="M473" s="25">
        <f t="shared" si="91"/>
        <v>0.1813610534860647</v>
      </c>
      <c r="N473" s="22">
        <f t="shared" si="86"/>
        <v>0.5440831604581942</v>
      </c>
      <c r="O473" s="25">
        <f t="shared" si="92"/>
        <v>0.7453193978879372</v>
      </c>
    </row>
    <row r="474" spans="1:15" ht="15">
      <c r="A474" s="10">
        <v>3</v>
      </c>
      <c r="B474" s="9">
        <v>38730</v>
      </c>
      <c r="C474" s="37">
        <v>64</v>
      </c>
      <c r="D474" s="10" t="s">
        <v>26</v>
      </c>
      <c r="E474" s="10">
        <v>125</v>
      </c>
      <c r="F474" s="10">
        <v>750</v>
      </c>
      <c r="G474" s="10">
        <f t="shared" si="88"/>
        <v>0.75</v>
      </c>
      <c r="H474" s="10">
        <v>0.279</v>
      </c>
      <c r="I474" s="10">
        <v>1</v>
      </c>
      <c r="J474" s="31">
        <f t="shared" si="89"/>
        <v>0.266</v>
      </c>
      <c r="K474" s="30">
        <v>0.013</v>
      </c>
      <c r="L474" s="25">
        <f t="shared" si="90"/>
        <v>22.972400108234865</v>
      </c>
      <c r="M474" s="25">
        <f t="shared" si="91"/>
        <v>0.22972400108234867</v>
      </c>
      <c r="N474" s="22">
        <f t="shared" si="86"/>
        <v>0.689172003247046</v>
      </c>
      <c r="O474" s="25">
        <f t="shared" si="92"/>
        <v>0.9188960043293947</v>
      </c>
    </row>
    <row r="475" spans="1:15" ht="15">
      <c r="A475" s="10">
        <v>5</v>
      </c>
      <c r="B475" s="9">
        <v>38730</v>
      </c>
      <c r="C475" s="37">
        <v>64</v>
      </c>
      <c r="D475" s="10" t="s">
        <v>26</v>
      </c>
      <c r="E475" s="10">
        <v>100</v>
      </c>
      <c r="F475" s="10">
        <v>750</v>
      </c>
      <c r="G475" s="10">
        <f aca="true" t="shared" si="93" ref="G475:G520">F475/1000</f>
        <v>0.75</v>
      </c>
      <c r="H475" s="10">
        <v>0.289</v>
      </c>
      <c r="I475" s="10">
        <v>1</v>
      </c>
      <c r="J475" s="31">
        <f t="shared" si="89"/>
        <v>0.27599999999999997</v>
      </c>
      <c r="K475" s="30">
        <v>0.013</v>
      </c>
      <c r="L475" s="25">
        <f t="shared" si="90"/>
        <v>23.836024172454216</v>
      </c>
      <c r="M475" s="25">
        <f t="shared" si="91"/>
        <v>0.23836024172454218</v>
      </c>
      <c r="N475" s="22">
        <f t="shared" si="86"/>
        <v>0.7150807251736266</v>
      </c>
      <c r="O475" s="25">
        <f t="shared" si="92"/>
        <v>0.9534409668981688</v>
      </c>
    </row>
    <row r="476" spans="1:15" ht="15">
      <c r="A476" s="10">
        <v>7</v>
      </c>
      <c r="B476" s="9">
        <v>38730</v>
      </c>
      <c r="C476" s="37">
        <v>64</v>
      </c>
      <c r="D476" s="10" t="s">
        <v>26</v>
      </c>
      <c r="E476" s="10">
        <v>80</v>
      </c>
      <c r="F476" s="10">
        <v>750</v>
      </c>
      <c r="G476" s="10">
        <f t="shared" si="93"/>
        <v>0.75</v>
      </c>
      <c r="H476" s="10">
        <v>0.324</v>
      </c>
      <c r="I476" s="10">
        <v>1</v>
      </c>
      <c r="J476" s="31">
        <f t="shared" si="89"/>
        <v>0.311</v>
      </c>
      <c r="K476" s="30">
        <v>0.013</v>
      </c>
      <c r="L476" s="25">
        <f t="shared" si="90"/>
        <v>26.858708397221964</v>
      </c>
      <c r="M476" s="25">
        <f t="shared" si="91"/>
        <v>0.26858708397221964</v>
      </c>
      <c r="N476" s="22">
        <f t="shared" si="86"/>
        <v>0.8057612519166589</v>
      </c>
      <c r="O476" s="25">
        <f t="shared" si="92"/>
        <v>1.0743483358888786</v>
      </c>
    </row>
    <row r="477" spans="1:15" ht="15">
      <c r="A477" s="10">
        <v>9</v>
      </c>
      <c r="B477" s="9">
        <v>38730</v>
      </c>
      <c r="C477" s="37">
        <v>64</v>
      </c>
      <c r="D477" s="10" t="s">
        <v>26</v>
      </c>
      <c r="E477" s="10">
        <v>65</v>
      </c>
      <c r="F477" s="10">
        <v>750</v>
      </c>
      <c r="G477" s="10">
        <f t="shared" si="93"/>
        <v>0.75</v>
      </c>
      <c r="H477" s="10">
        <v>0.267</v>
      </c>
      <c r="I477" s="10">
        <v>1</v>
      </c>
      <c r="J477" s="31">
        <f t="shared" si="89"/>
        <v>0.254</v>
      </c>
      <c r="K477" s="30">
        <v>0.013</v>
      </c>
      <c r="L477" s="25">
        <f t="shared" si="90"/>
        <v>21.936051231171636</v>
      </c>
      <c r="M477" s="25">
        <f t="shared" si="91"/>
        <v>0.21936051231171635</v>
      </c>
      <c r="N477" s="22">
        <f t="shared" si="86"/>
        <v>0.658081536935149</v>
      </c>
      <c r="O477" s="25">
        <f t="shared" si="92"/>
        <v>0.8774420492468654</v>
      </c>
    </row>
    <row r="478" spans="1:15" ht="15">
      <c r="A478" s="10">
        <v>11</v>
      </c>
      <c r="B478" s="9">
        <v>38730</v>
      </c>
      <c r="C478" s="37">
        <v>64</v>
      </c>
      <c r="D478" s="10" t="s">
        <v>26</v>
      </c>
      <c r="E478" s="10">
        <v>51</v>
      </c>
      <c r="F478" s="10">
        <v>750</v>
      </c>
      <c r="G478" s="10">
        <f t="shared" si="93"/>
        <v>0.75</v>
      </c>
      <c r="H478" s="10">
        <v>0.314</v>
      </c>
      <c r="I478" s="10">
        <v>1</v>
      </c>
      <c r="J478" s="31">
        <f t="shared" si="89"/>
        <v>0.301</v>
      </c>
      <c r="K478" s="30">
        <v>0.013</v>
      </c>
      <c r="L478" s="25">
        <f t="shared" si="90"/>
        <v>25.99508433300261</v>
      </c>
      <c r="M478" s="25">
        <f t="shared" si="91"/>
        <v>0.2599508433300261</v>
      </c>
      <c r="N478" s="22">
        <f t="shared" si="86"/>
        <v>0.7798525299900783</v>
      </c>
      <c r="O478" s="25">
        <f t="shared" si="92"/>
        <v>1.0398033733201044</v>
      </c>
    </row>
    <row r="479" spans="1:15" ht="15">
      <c r="A479" s="10">
        <v>13</v>
      </c>
      <c r="B479" s="9">
        <v>38730</v>
      </c>
      <c r="C479" s="37">
        <v>64</v>
      </c>
      <c r="D479" s="10" t="s">
        <v>26</v>
      </c>
      <c r="E479" s="10">
        <v>34</v>
      </c>
      <c r="F479" s="10">
        <v>500</v>
      </c>
      <c r="G479" s="10">
        <f t="shared" si="93"/>
        <v>0.5</v>
      </c>
      <c r="H479" s="10">
        <v>0.279</v>
      </c>
      <c r="I479" s="10">
        <v>2</v>
      </c>
      <c r="J479" s="31">
        <f t="shared" si="89"/>
        <v>0.266</v>
      </c>
      <c r="K479" s="30">
        <v>0.013</v>
      </c>
      <c r="L479" s="25">
        <f t="shared" si="90"/>
        <v>22.972400108234865</v>
      </c>
      <c r="M479" s="25">
        <f t="shared" si="91"/>
        <v>0.22972400108234867</v>
      </c>
      <c r="N479" s="22">
        <f t="shared" si="86"/>
        <v>1.378344006494092</v>
      </c>
      <c r="O479" s="25">
        <f t="shared" si="92"/>
        <v>2.756688012988184</v>
      </c>
    </row>
    <row r="480" spans="1:15" ht="15">
      <c r="A480" s="10">
        <v>15</v>
      </c>
      <c r="B480" s="9">
        <v>38730</v>
      </c>
      <c r="C480" s="37">
        <v>64</v>
      </c>
      <c r="D480" s="10" t="s">
        <v>26</v>
      </c>
      <c r="E480" s="10">
        <v>22</v>
      </c>
      <c r="F480" s="10">
        <v>500</v>
      </c>
      <c r="G480" s="10">
        <f t="shared" si="93"/>
        <v>0.5</v>
      </c>
      <c r="H480" s="10">
        <v>0.275</v>
      </c>
      <c r="I480" s="10">
        <v>4</v>
      </c>
      <c r="J480" s="31">
        <f t="shared" si="89"/>
        <v>0.262</v>
      </c>
      <c r="K480" s="30">
        <v>0.013</v>
      </c>
      <c r="L480" s="25">
        <f t="shared" si="90"/>
        <v>22.626950482547123</v>
      </c>
      <c r="M480" s="25">
        <f t="shared" si="91"/>
        <v>0.22626950482547123</v>
      </c>
      <c r="N480" s="22">
        <f t="shared" si="86"/>
        <v>2.7152340579056546</v>
      </c>
      <c r="O480" s="25">
        <f t="shared" si="92"/>
        <v>5.430468115811309</v>
      </c>
    </row>
    <row r="481" spans="1:15" ht="15">
      <c r="A481" s="10">
        <v>17</v>
      </c>
      <c r="B481" s="9">
        <v>38730</v>
      </c>
      <c r="C481" s="37">
        <v>64</v>
      </c>
      <c r="D481" s="10" t="s">
        <v>26</v>
      </c>
      <c r="E481" s="10">
        <v>14</v>
      </c>
      <c r="F481" s="10">
        <v>500</v>
      </c>
      <c r="G481" s="10">
        <f t="shared" si="93"/>
        <v>0.5</v>
      </c>
      <c r="H481" s="10">
        <v>0.3</v>
      </c>
      <c r="I481" s="10">
        <v>4</v>
      </c>
      <c r="J481" s="31">
        <f t="shared" si="89"/>
        <v>0.287</v>
      </c>
      <c r="K481" s="30">
        <v>0.013</v>
      </c>
      <c r="L481" s="25">
        <f t="shared" si="90"/>
        <v>24.78601064309551</v>
      </c>
      <c r="M481" s="25">
        <f t="shared" si="91"/>
        <v>0.2478601064309551</v>
      </c>
      <c r="N481" s="22">
        <f t="shared" si="86"/>
        <v>2.974321277171461</v>
      </c>
      <c r="O481" s="25">
        <f t="shared" si="92"/>
        <v>5.948642554342922</v>
      </c>
    </row>
    <row r="482" spans="1:15" ht="15">
      <c r="A482" s="10">
        <v>19</v>
      </c>
      <c r="B482" s="9">
        <v>38730</v>
      </c>
      <c r="C482" s="37">
        <v>64</v>
      </c>
      <c r="D482" s="10" t="s">
        <v>26</v>
      </c>
      <c r="E482" s="10">
        <v>10</v>
      </c>
      <c r="F482" s="10">
        <v>500</v>
      </c>
      <c r="G482" s="10">
        <f t="shared" si="93"/>
        <v>0.5</v>
      </c>
      <c r="H482" s="10">
        <v>0.309</v>
      </c>
      <c r="I482" s="10">
        <v>4</v>
      </c>
      <c r="J482" s="31">
        <f t="shared" si="89"/>
        <v>0.296</v>
      </c>
      <c r="K482" s="30">
        <v>0.013</v>
      </c>
      <c r="L482" s="25">
        <f t="shared" si="90"/>
        <v>25.56327230089293</v>
      </c>
      <c r="M482" s="25">
        <f t="shared" si="91"/>
        <v>0.2556327230089293</v>
      </c>
      <c r="N482" s="22">
        <f t="shared" si="86"/>
        <v>3.0675926761071515</v>
      </c>
      <c r="O482" s="25">
        <f t="shared" si="92"/>
        <v>6.135185352214303</v>
      </c>
    </row>
    <row r="483" spans="1:15" ht="15">
      <c r="A483" s="10">
        <v>21</v>
      </c>
      <c r="B483" s="9">
        <v>38730</v>
      </c>
      <c r="C483" s="37">
        <v>64</v>
      </c>
      <c r="D483" s="10" t="s">
        <v>26</v>
      </c>
      <c r="E483" s="10">
        <v>5</v>
      </c>
      <c r="F483" s="10">
        <v>500</v>
      </c>
      <c r="G483" s="10">
        <f t="shared" si="93"/>
        <v>0.5</v>
      </c>
      <c r="H483" s="10">
        <v>0.261</v>
      </c>
      <c r="I483" s="10">
        <v>4</v>
      </c>
      <c r="J483" s="31">
        <f t="shared" si="89"/>
        <v>0.248</v>
      </c>
      <c r="K483" s="30">
        <v>0.013</v>
      </c>
      <c r="L483" s="25">
        <f t="shared" si="90"/>
        <v>21.417876792640023</v>
      </c>
      <c r="M483" s="25">
        <f t="shared" si="91"/>
        <v>0.21417876792640023</v>
      </c>
      <c r="N483" s="22">
        <f t="shared" si="86"/>
        <v>2.5701452151168027</v>
      </c>
      <c r="O483" s="25">
        <f t="shared" si="92"/>
        <v>5.140290430233605</v>
      </c>
    </row>
    <row r="484" spans="1:15" ht="15">
      <c r="A484" s="10">
        <v>23</v>
      </c>
      <c r="B484" s="9">
        <v>38730</v>
      </c>
      <c r="C484" s="37">
        <v>64</v>
      </c>
      <c r="D484" s="10" t="s">
        <v>26</v>
      </c>
      <c r="E484" s="10">
        <v>0</v>
      </c>
      <c r="F484" s="10">
        <v>500</v>
      </c>
      <c r="G484" s="10">
        <f t="shared" si="93"/>
        <v>0.5</v>
      </c>
      <c r="H484" s="10">
        <v>0.282</v>
      </c>
      <c r="I484" s="10">
        <v>4</v>
      </c>
      <c r="J484" s="31">
        <f t="shared" si="89"/>
        <v>0.26899999999999996</v>
      </c>
      <c r="K484" s="30">
        <v>0.013</v>
      </c>
      <c r="L484" s="25">
        <f t="shared" si="90"/>
        <v>23.231487327500666</v>
      </c>
      <c r="M484" s="25">
        <f t="shared" si="91"/>
        <v>0.23231487327500666</v>
      </c>
      <c r="N484" s="22">
        <f t="shared" si="86"/>
        <v>2.78777847930008</v>
      </c>
      <c r="O484" s="25">
        <f t="shared" si="92"/>
        <v>5.57555695860016</v>
      </c>
    </row>
    <row r="485" spans="1:15" ht="15">
      <c r="A485" s="10">
        <v>1</v>
      </c>
      <c r="B485" s="9">
        <v>38730</v>
      </c>
      <c r="C485" s="37">
        <v>65</v>
      </c>
      <c r="D485" s="10">
        <v>137</v>
      </c>
      <c r="E485" s="10">
        <v>150</v>
      </c>
      <c r="F485" s="10">
        <v>500</v>
      </c>
      <c r="G485" s="10">
        <f t="shared" si="93"/>
        <v>0.5</v>
      </c>
      <c r="H485" s="10">
        <v>0.195</v>
      </c>
      <c r="I485" s="10">
        <v>1</v>
      </c>
      <c r="J485" s="31">
        <f t="shared" si="89"/>
        <v>0.182</v>
      </c>
      <c r="K485" s="30">
        <v>0.013</v>
      </c>
      <c r="L485" s="25">
        <f t="shared" si="90"/>
        <v>15.717957968792275</v>
      </c>
      <c r="M485" s="25">
        <f t="shared" si="91"/>
        <v>0.15717957968792276</v>
      </c>
      <c r="N485" s="22">
        <f t="shared" si="86"/>
        <v>0.4715387390637683</v>
      </c>
      <c r="O485" s="25">
        <f t="shared" si="92"/>
        <v>0.9430774781275366</v>
      </c>
    </row>
    <row r="486" spans="1:15" ht="15">
      <c r="A486" s="10">
        <v>3</v>
      </c>
      <c r="B486" s="9">
        <v>38730</v>
      </c>
      <c r="C486" s="37">
        <v>65</v>
      </c>
      <c r="D486" s="10">
        <v>137</v>
      </c>
      <c r="E486" s="10">
        <v>125</v>
      </c>
      <c r="F486" s="10">
        <v>500</v>
      </c>
      <c r="G486" s="10">
        <f t="shared" si="93"/>
        <v>0.5</v>
      </c>
      <c r="H486" s="10">
        <v>0.175</v>
      </c>
      <c r="I486" s="10">
        <v>1</v>
      </c>
      <c r="J486" s="31">
        <f t="shared" si="89"/>
        <v>0.16199999999999998</v>
      </c>
      <c r="K486" s="30">
        <v>0.013</v>
      </c>
      <c r="L486" s="25">
        <f t="shared" si="90"/>
        <v>13.990709840353562</v>
      </c>
      <c r="M486" s="25">
        <f t="shared" si="91"/>
        <v>0.13990709840353563</v>
      </c>
      <c r="N486" s="22">
        <f aca="true" t="shared" si="94" ref="N486:N520">M486*5/4*24/10*I486</f>
        <v>0.4197212952106069</v>
      </c>
      <c r="O486" s="25">
        <f t="shared" si="92"/>
        <v>0.8394425904212138</v>
      </c>
    </row>
    <row r="487" spans="1:15" ht="15">
      <c r="A487" s="10">
        <v>5</v>
      </c>
      <c r="B487" s="9">
        <v>38730</v>
      </c>
      <c r="C487" s="37">
        <v>65</v>
      </c>
      <c r="D487" s="10">
        <v>137</v>
      </c>
      <c r="E487" s="10">
        <v>100</v>
      </c>
      <c r="F487" s="10">
        <v>500</v>
      </c>
      <c r="G487" s="10">
        <f t="shared" si="93"/>
        <v>0.5</v>
      </c>
      <c r="H487" s="10">
        <v>0.267</v>
      </c>
      <c r="I487" s="10">
        <v>1</v>
      </c>
      <c r="J487" s="31">
        <f t="shared" si="89"/>
        <v>0.254</v>
      </c>
      <c r="K487" s="30">
        <v>0.013</v>
      </c>
      <c r="L487" s="25">
        <f t="shared" si="90"/>
        <v>21.936051231171636</v>
      </c>
      <c r="M487" s="25">
        <f t="shared" si="91"/>
        <v>0.21936051231171635</v>
      </c>
      <c r="N487" s="22">
        <f t="shared" si="94"/>
        <v>0.658081536935149</v>
      </c>
      <c r="O487" s="25">
        <f t="shared" si="92"/>
        <v>1.316163073870298</v>
      </c>
    </row>
    <row r="488" spans="1:15" ht="15">
      <c r="A488" s="10">
        <v>7</v>
      </c>
      <c r="B488" s="9">
        <v>38730</v>
      </c>
      <c r="C488" s="37">
        <v>65</v>
      </c>
      <c r="D488" s="10">
        <v>137</v>
      </c>
      <c r="E488" s="10">
        <v>85</v>
      </c>
      <c r="F488" s="10">
        <v>500</v>
      </c>
      <c r="G488" s="10">
        <f t="shared" si="93"/>
        <v>0.5</v>
      </c>
      <c r="H488" s="10">
        <v>0.294</v>
      </c>
      <c r="I488" s="10">
        <v>1</v>
      </c>
      <c r="J488" s="31">
        <f t="shared" si="89"/>
        <v>0.28099999999999997</v>
      </c>
      <c r="K488" s="30">
        <v>0.013</v>
      </c>
      <c r="L488" s="25">
        <f t="shared" si="90"/>
        <v>24.267836204563896</v>
      </c>
      <c r="M488" s="25">
        <f t="shared" si="91"/>
        <v>0.24267836204563897</v>
      </c>
      <c r="N488" s="22">
        <f t="shared" si="94"/>
        <v>0.7280350861369169</v>
      </c>
      <c r="O488" s="25">
        <f t="shared" si="92"/>
        <v>1.4560701722738338</v>
      </c>
    </row>
    <row r="489" spans="1:15" ht="15">
      <c r="A489" s="10">
        <v>9</v>
      </c>
      <c r="B489" s="9">
        <v>38730</v>
      </c>
      <c r="C489" s="37">
        <v>65</v>
      </c>
      <c r="D489" s="10">
        <v>137</v>
      </c>
      <c r="E489" s="10">
        <v>70</v>
      </c>
      <c r="F489" s="10">
        <v>500</v>
      </c>
      <c r="G489" s="10">
        <f t="shared" si="93"/>
        <v>0.5</v>
      </c>
      <c r="H489" s="10">
        <v>0.288</v>
      </c>
      <c r="I489" s="10">
        <v>1</v>
      </c>
      <c r="J489" s="31">
        <f t="shared" si="89"/>
        <v>0.27499999999999997</v>
      </c>
      <c r="K489" s="30">
        <v>0.013</v>
      </c>
      <c r="L489" s="25">
        <f t="shared" si="90"/>
        <v>23.74966176603228</v>
      </c>
      <c r="M489" s="25">
        <f t="shared" si="91"/>
        <v>0.2374966176603228</v>
      </c>
      <c r="N489" s="22">
        <f t="shared" si="94"/>
        <v>0.7124898529809683</v>
      </c>
      <c r="O489" s="25">
        <f t="shared" si="92"/>
        <v>1.4249797059619367</v>
      </c>
    </row>
    <row r="490" spans="1:15" ht="15">
      <c r="A490" s="10">
        <v>11</v>
      </c>
      <c r="B490" s="9">
        <v>38730</v>
      </c>
      <c r="C490" s="37">
        <v>65</v>
      </c>
      <c r="D490" s="10">
        <v>137</v>
      </c>
      <c r="E490" s="10">
        <v>61</v>
      </c>
      <c r="F490" s="10">
        <v>500</v>
      </c>
      <c r="G490" s="10">
        <f t="shared" si="93"/>
        <v>0.5</v>
      </c>
      <c r="H490" s="10">
        <v>0.27</v>
      </c>
      <c r="I490" s="10">
        <v>1</v>
      </c>
      <c r="J490" s="31">
        <f t="shared" si="89"/>
        <v>0.257</v>
      </c>
      <c r="K490" s="30">
        <v>0.013</v>
      </c>
      <c r="L490" s="25">
        <f t="shared" si="90"/>
        <v>22.195138450437444</v>
      </c>
      <c r="M490" s="25">
        <f t="shared" si="91"/>
        <v>0.22195138450437443</v>
      </c>
      <c r="N490" s="22">
        <f t="shared" si="94"/>
        <v>0.6658541535131233</v>
      </c>
      <c r="O490" s="25">
        <f t="shared" si="92"/>
        <v>1.3317083070262465</v>
      </c>
    </row>
    <row r="491" spans="1:15" ht="15">
      <c r="A491" s="10">
        <v>13</v>
      </c>
      <c r="B491" s="9">
        <v>38730</v>
      </c>
      <c r="C491" s="37">
        <v>65</v>
      </c>
      <c r="D491" s="10">
        <v>137</v>
      </c>
      <c r="E491" s="10">
        <v>41</v>
      </c>
      <c r="F491" s="10">
        <v>500</v>
      </c>
      <c r="G491" s="10">
        <f t="shared" si="93"/>
        <v>0.5</v>
      </c>
      <c r="H491" s="10">
        <v>0.518</v>
      </c>
      <c r="I491" s="10">
        <v>1</v>
      </c>
      <c r="J491" s="31">
        <f t="shared" si="89"/>
        <v>0.505</v>
      </c>
      <c r="K491" s="30">
        <v>0.013</v>
      </c>
      <c r="L491" s="25">
        <f t="shared" si="90"/>
        <v>43.61301524307746</v>
      </c>
      <c r="M491" s="25">
        <f t="shared" si="91"/>
        <v>0.43613015243077463</v>
      </c>
      <c r="N491" s="22">
        <f t="shared" si="94"/>
        <v>1.308390457292324</v>
      </c>
      <c r="O491" s="25">
        <f t="shared" si="92"/>
        <v>2.616780914584648</v>
      </c>
    </row>
    <row r="492" spans="1:15" ht="15">
      <c r="A492" s="10">
        <v>15</v>
      </c>
      <c r="B492" s="9">
        <v>38730</v>
      </c>
      <c r="C492" s="37">
        <v>65</v>
      </c>
      <c r="D492" s="10">
        <v>137</v>
      </c>
      <c r="E492" s="10">
        <v>27</v>
      </c>
      <c r="F492" s="10">
        <v>500</v>
      </c>
      <c r="G492" s="10">
        <f t="shared" si="93"/>
        <v>0.5</v>
      </c>
      <c r="H492" s="10">
        <v>0.461</v>
      </c>
      <c r="I492" s="10">
        <v>2</v>
      </c>
      <c r="J492" s="31">
        <f t="shared" si="89"/>
        <v>0.448</v>
      </c>
      <c r="K492" s="30">
        <v>0.013</v>
      </c>
      <c r="L492" s="25">
        <f t="shared" si="90"/>
        <v>38.69035807702714</v>
      </c>
      <c r="M492" s="25">
        <f t="shared" si="91"/>
        <v>0.3869035807702714</v>
      </c>
      <c r="N492" s="22">
        <f t="shared" si="94"/>
        <v>2.3214214846216286</v>
      </c>
      <c r="O492" s="25">
        <f t="shared" si="92"/>
        <v>4.642842969243257</v>
      </c>
    </row>
    <row r="493" spans="1:15" ht="15">
      <c r="A493" s="10">
        <v>17</v>
      </c>
      <c r="B493" s="9">
        <v>38730</v>
      </c>
      <c r="C493" s="37">
        <v>65</v>
      </c>
      <c r="D493" s="10">
        <v>137</v>
      </c>
      <c r="E493" s="10">
        <v>17</v>
      </c>
      <c r="F493" s="10">
        <v>500</v>
      </c>
      <c r="G493" s="10">
        <f t="shared" si="93"/>
        <v>0.5</v>
      </c>
      <c r="H493" s="10">
        <v>0.413</v>
      </c>
      <c r="I493" s="10">
        <v>2</v>
      </c>
      <c r="J493" s="31">
        <f t="shared" si="89"/>
        <v>0.39999999999999997</v>
      </c>
      <c r="K493" s="30">
        <v>0.013</v>
      </c>
      <c r="L493" s="25">
        <f t="shared" si="90"/>
        <v>34.54496256877423</v>
      </c>
      <c r="M493" s="25">
        <f t="shared" si="91"/>
        <v>0.34544962568774235</v>
      </c>
      <c r="N493" s="22">
        <f t="shared" si="94"/>
        <v>2.0726977541264544</v>
      </c>
      <c r="O493" s="25">
        <f t="shared" si="92"/>
        <v>4.145395508252909</v>
      </c>
    </row>
    <row r="494" spans="1:15" ht="15">
      <c r="A494" s="10">
        <v>19</v>
      </c>
      <c r="B494" s="9">
        <v>38730</v>
      </c>
      <c r="C494" s="37">
        <v>65</v>
      </c>
      <c r="D494" s="10">
        <v>137</v>
      </c>
      <c r="E494" s="10">
        <v>12</v>
      </c>
      <c r="F494" s="10">
        <v>500</v>
      </c>
      <c r="G494" s="10">
        <f t="shared" si="93"/>
        <v>0.5</v>
      </c>
      <c r="H494" s="10">
        <v>0.421</v>
      </c>
      <c r="I494" s="10">
        <v>2</v>
      </c>
      <c r="J494" s="31">
        <f t="shared" si="89"/>
        <v>0.408</v>
      </c>
      <c r="K494" s="30">
        <v>0.013</v>
      </c>
      <c r="L494" s="25">
        <f t="shared" si="90"/>
        <v>35.235861820149715</v>
      </c>
      <c r="M494" s="25">
        <f t="shared" si="91"/>
        <v>0.35235861820149716</v>
      </c>
      <c r="N494" s="22">
        <f t="shared" si="94"/>
        <v>2.114151709208983</v>
      </c>
      <c r="O494" s="25">
        <f t="shared" si="92"/>
        <v>4.228303418417966</v>
      </c>
    </row>
    <row r="495" spans="1:15" ht="15">
      <c r="A495" s="10">
        <v>21</v>
      </c>
      <c r="B495" s="9">
        <v>38730</v>
      </c>
      <c r="C495" s="37">
        <v>65</v>
      </c>
      <c r="D495" s="10">
        <v>137</v>
      </c>
      <c r="E495" s="10">
        <v>6</v>
      </c>
      <c r="F495" s="10">
        <v>500</v>
      </c>
      <c r="G495" s="10">
        <f t="shared" si="93"/>
        <v>0.5</v>
      </c>
      <c r="H495" s="10">
        <v>0.442</v>
      </c>
      <c r="I495" s="10">
        <v>2</v>
      </c>
      <c r="J495" s="31">
        <f t="shared" si="89"/>
        <v>0.429</v>
      </c>
      <c r="K495" s="30">
        <v>0.013</v>
      </c>
      <c r="L495" s="25">
        <f t="shared" si="90"/>
        <v>37.04947235501036</v>
      </c>
      <c r="M495" s="25">
        <f t="shared" si="91"/>
        <v>0.3704947235501036</v>
      </c>
      <c r="N495" s="22">
        <f t="shared" si="94"/>
        <v>2.222968341300622</v>
      </c>
      <c r="O495" s="25">
        <f t="shared" si="92"/>
        <v>4.445936682601244</v>
      </c>
    </row>
    <row r="496" spans="1:15" ht="15">
      <c r="A496" s="10">
        <v>23</v>
      </c>
      <c r="B496" s="9">
        <v>38730</v>
      </c>
      <c r="C496" s="37">
        <v>65</v>
      </c>
      <c r="D496" s="10">
        <v>137</v>
      </c>
      <c r="E496" s="10">
        <v>0</v>
      </c>
      <c r="F496" s="10">
        <v>500</v>
      </c>
      <c r="G496" s="10">
        <f t="shared" si="93"/>
        <v>0.5</v>
      </c>
      <c r="H496" s="10">
        <v>0.448</v>
      </c>
      <c r="I496" s="10">
        <v>2</v>
      </c>
      <c r="J496" s="31">
        <f t="shared" si="89"/>
        <v>0.435</v>
      </c>
      <c r="K496" s="30">
        <v>0.013</v>
      </c>
      <c r="L496" s="25">
        <f t="shared" si="90"/>
        <v>37.567646793541975</v>
      </c>
      <c r="M496" s="25">
        <f t="shared" si="91"/>
        <v>0.37567646793541976</v>
      </c>
      <c r="N496" s="22">
        <f t="shared" si="94"/>
        <v>2.2540588076125183</v>
      </c>
      <c r="O496" s="25">
        <f t="shared" si="92"/>
        <v>4.508117615225037</v>
      </c>
    </row>
    <row r="497" spans="1:15" ht="15">
      <c r="A497" s="10">
        <v>1</v>
      </c>
      <c r="B497" s="9">
        <v>38731</v>
      </c>
      <c r="C497" s="37">
        <v>67</v>
      </c>
      <c r="D497" s="10">
        <v>140</v>
      </c>
      <c r="E497" s="10">
        <v>150</v>
      </c>
      <c r="F497" s="10">
        <v>500</v>
      </c>
      <c r="G497" s="10">
        <f t="shared" si="93"/>
        <v>0.5</v>
      </c>
      <c r="H497" s="10">
        <v>0.172</v>
      </c>
      <c r="I497" s="10">
        <v>1</v>
      </c>
      <c r="J497" s="31">
        <f t="shared" si="89"/>
        <v>0.15899999999999997</v>
      </c>
      <c r="K497" s="30">
        <v>0.013</v>
      </c>
      <c r="L497" s="25">
        <f t="shared" si="90"/>
        <v>13.731622621087755</v>
      </c>
      <c r="M497" s="25">
        <f t="shared" si="91"/>
        <v>0.13731622621087755</v>
      </c>
      <c r="N497" s="22">
        <f t="shared" si="94"/>
        <v>0.4119486786326327</v>
      </c>
      <c r="O497" s="25">
        <f t="shared" si="92"/>
        <v>0.8238973572652654</v>
      </c>
    </row>
    <row r="498" spans="1:15" ht="15">
      <c r="A498" s="10">
        <v>3</v>
      </c>
      <c r="B498" s="9">
        <v>38731</v>
      </c>
      <c r="C498" s="37">
        <v>67</v>
      </c>
      <c r="D498" s="10">
        <v>140</v>
      </c>
      <c r="E498" s="10">
        <v>125</v>
      </c>
      <c r="F498" s="10">
        <v>500</v>
      </c>
      <c r="G498" s="10">
        <f t="shared" si="93"/>
        <v>0.5</v>
      </c>
      <c r="H498" s="10">
        <v>0.223</v>
      </c>
      <c r="I498" s="10">
        <v>1</v>
      </c>
      <c r="J498" s="31">
        <f t="shared" si="89"/>
        <v>0.21</v>
      </c>
      <c r="K498" s="30">
        <v>0.013</v>
      </c>
      <c r="L498" s="25">
        <f t="shared" si="90"/>
        <v>18.13610534860647</v>
      </c>
      <c r="M498" s="25">
        <f t="shared" si="91"/>
        <v>0.1813610534860647</v>
      </c>
      <c r="N498" s="22">
        <f t="shared" si="94"/>
        <v>0.5440831604581942</v>
      </c>
      <c r="O498" s="25">
        <f t="shared" si="92"/>
        <v>1.0881663209163883</v>
      </c>
    </row>
    <row r="499" spans="1:15" ht="15">
      <c r="A499" s="10">
        <v>5</v>
      </c>
      <c r="B499" s="9">
        <v>38731</v>
      </c>
      <c r="C499" s="37">
        <v>67</v>
      </c>
      <c r="D499" s="10">
        <v>140</v>
      </c>
      <c r="E499" s="10">
        <v>100</v>
      </c>
      <c r="F499" s="10">
        <v>500</v>
      </c>
      <c r="G499" s="10">
        <f t="shared" si="93"/>
        <v>0.5</v>
      </c>
      <c r="H499" s="10">
        <v>0.237</v>
      </c>
      <c r="I499" s="10">
        <v>1</v>
      </c>
      <c r="J499" s="31">
        <f t="shared" si="89"/>
        <v>0.22399999999999998</v>
      </c>
      <c r="K499" s="30">
        <v>0.013</v>
      </c>
      <c r="L499" s="25">
        <f t="shared" si="90"/>
        <v>19.345179038513567</v>
      </c>
      <c r="M499" s="25">
        <f t="shared" si="91"/>
        <v>0.19345179038513569</v>
      </c>
      <c r="N499" s="22">
        <f t="shared" si="94"/>
        <v>0.580355371155407</v>
      </c>
      <c r="O499" s="25">
        <f t="shared" si="92"/>
        <v>1.160710742310814</v>
      </c>
    </row>
    <row r="500" spans="1:15" ht="15">
      <c r="A500" s="10">
        <v>7</v>
      </c>
      <c r="B500" s="9">
        <v>38731</v>
      </c>
      <c r="C500" s="37">
        <v>67</v>
      </c>
      <c r="D500" s="10">
        <v>140</v>
      </c>
      <c r="E500" s="10">
        <v>80</v>
      </c>
      <c r="F500" s="10">
        <v>500</v>
      </c>
      <c r="G500" s="10">
        <f t="shared" si="93"/>
        <v>0.5</v>
      </c>
      <c r="H500" s="10">
        <v>0.229</v>
      </c>
      <c r="I500" s="10">
        <v>1</v>
      </c>
      <c r="J500" s="31">
        <f t="shared" si="89"/>
        <v>0.216</v>
      </c>
      <c r="K500" s="30">
        <v>0.013</v>
      </c>
      <c r="L500" s="25">
        <f t="shared" si="90"/>
        <v>18.654279787138083</v>
      </c>
      <c r="M500" s="25">
        <f t="shared" si="91"/>
        <v>0.18654279787138084</v>
      </c>
      <c r="N500" s="22">
        <f t="shared" si="94"/>
        <v>0.5596283936141425</v>
      </c>
      <c r="O500" s="25">
        <f t="shared" si="92"/>
        <v>1.119256787228285</v>
      </c>
    </row>
    <row r="501" spans="1:15" ht="15">
      <c r="A501" s="10">
        <v>9</v>
      </c>
      <c r="B501" s="9">
        <v>38731</v>
      </c>
      <c r="C501" s="37">
        <v>67</v>
      </c>
      <c r="D501" s="10">
        <v>140</v>
      </c>
      <c r="E501" s="10">
        <v>70</v>
      </c>
      <c r="F501" s="10">
        <v>500</v>
      </c>
      <c r="G501" s="10">
        <f t="shared" si="93"/>
        <v>0.5</v>
      </c>
      <c r="H501" s="10">
        <v>0.215</v>
      </c>
      <c r="I501" s="10">
        <v>1</v>
      </c>
      <c r="J501" s="31">
        <f t="shared" si="89"/>
        <v>0.20199999999999999</v>
      </c>
      <c r="K501" s="30">
        <v>0.013</v>
      </c>
      <c r="L501" s="25">
        <f t="shared" si="90"/>
        <v>17.445206097230987</v>
      </c>
      <c r="M501" s="25">
        <f t="shared" si="91"/>
        <v>0.17445206097230986</v>
      </c>
      <c r="N501" s="22">
        <f t="shared" si="94"/>
        <v>0.5233561829169296</v>
      </c>
      <c r="O501" s="25">
        <f t="shared" si="92"/>
        <v>1.0467123658338593</v>
      </c>
    </row>
    <row r="502" spans="1:15" ht="15">
      <c r="A502" s="10">
        <v>11</v>
      </c>
      <c r="B502" s="9">
        <v>38731</v>
      </c>
      <c r="C502" s="37">
        <v>67</v>
      </c>
      <c r="D502" s="10">
        <v>140</v>
      </c>
      <c r="E502" s="10">
        <v>60</v>
      </c>
      <c r="F502" s="10">
        <v>500</v>
      </c>
      <c r="G502" s="10">
        <f t="shared" si="93"/>
        <v>0.5</v>
      </c>
      <c r="H502" s="10">
        <v>0.22</v>
      </c>
      <c r="I502" s="10">
        <v>1</v>
      </c>
      <c r="J502" s="31">
        <f aca="true" t="shared" si="95" ref="J502:J520">H502-$K$88</f>
        <v>0.207</v>
      </c>
      <c r="K502" s="30">
        <v>0.013</v>
      </c>
      <c r="L502" s="25">
        <f aca="true" t="shared" si="96" ref="L502:L520">J502/$U$528</f>
        <v>17.877018129340662</v>
      </c>
      <c r="M502" s="25">
        <f aca="true" t="shared" si="97" ref="M502:M520">L502*0.01</f>
        <v>0.17877018129340663</v>
      </c>
      <c r="N502" s="22">
        <f t="shared" si="94"/>
        <v>0.5363105438802199</v>
      </c>
      <c r="O502" s="25">
        <f aca="true" t="shared" si="98" ref="O502:O520">N502/G502</f>
        <v>1.0726210877604399</v>
      </c>
    </row>
    <row r="503" spans="1:15" ht="15">
      <c r="A503" s="10">
        <v>13</v>
      </c>
      <c r="B503" s="9">
        <v>38731</v>
      </c>
      <c r="C503" s="37">
        <v>67</v>
      </c>
      <c r="D503" s="10">
        <v>140</v>
      </c>
      <c r="E503" s="10">
        <v>40</v>
      </c>
      <c r="F503" s="10">
        <v>500</v>
      </c>
      <c r="G503" s="10">
        <f t="shared" si="93"/>
        <v>0.5</v>
      </c>
      <c r="H503" s="10">
        <v>0.259</v>
      </c>
      <c r="I503" s="10">
        <v>1</v>
      </c>
      <c r="J503" s="31">
        <f t="shared" si="95"/>
        <v>0.246</v>
      </c>
      <c r="K503" s="30">
        <v>0.013</v>
      </c>
      <c r="L503" s="25">
        <f t="shared" si="96"/>
        <v>21.24515197979615</v>
      </c>
      <c r="M503" s="25">
        <f t="shared" si="97"/>
        <v>0.2124515197979615</v>
      </c>
      <c r="N503" s="22">
        <f t="shared" si="94"/>
        <v>0.6373545593938845</v>
      </c>
      <c r="O503" s="25">
        <f t="shared" si="98"/>
        <v>1.274709118787769</v>
      </c>
    </row>
    <row r="504" spans="1:15" ht="15">
      <c r="A504" s="10">
        <v>15</v>
      </c>
      <c r="B504" s="9">
        <v>38731</v>
      </c>
      <c r="C504" s="37">
        <v>67</v>
      </c>
      <c r="D504" s="10">
        <v>140</v>
      </c>
      <c r="E504" s="10">
        <v>26</v>
      </c>
      <c r="F504" s="10">
        <v>500</v>
      </c>
      <c r="G504" s="10">
        <f t="shared" si="93"/>
        <v>0.5</v>
      </c>
      <c r="H504" s="10">
        <v>0.314</v>
      </c>
      <c r="I504" s="10">
        <v>1</v>
      </c>
      <c r="J504" s="31">
        <f t="shared" si="95"/>
        <v>0.301</v>
      </c>
      <c r="K504" s="30">
        <v>0.013</v>
      </c>
      <c r="L504" s="25">
        <f t="shared" si="96"/>
        <v>25.99508433300261</v>
      </c>
      <c r="M504" s="25">
        <f t="shared" si="97"/>
        <v>0.2599508433300261</v>
      </c>
      <c r="N504" s="22">
        <f t="shared" si="94"/>
        <v>0.7798525299900783</v>
      </c>
      <c r="O504" s="25">
        <f t="shared" si="98"/>
        <v>1.5597050599801565</v>
      </c>
    </row>
    <row r="505" spans="1:15" ht="15">
      <c r="A505" s="10">
        <v>17</v>
      </c>
      <c r="B505" s="9">
        <v>38731</v>
      </c>
      <c r="C505" s="37">
        <v>67</v>
      </c>
      <c r="D505" s="10">
        <v>140</v>
      </c>
      <c r="E505" s="10">
        <v>16</v>
      </c>
      <c r="F505" s="10">
        <v>500</v>
      </c>
      <c r="G505" s="10">
        <f t="shared" si="93"/>
        <v>0.5</v>
      </c>
      <c r="H505" s="10">
        <v>0.28</v>
      </c>
      <c r="I505" s="10">
        <v>1</v>
      </c>
      <c r="J505" s="31">
        <f t="shared" si="95"/>
        <v>0.267</v>
      </c>
      <c r="K505" s="30">
        <v>0.013</v>
      </c>
      <c r="L505" s="25">
        <f t="shared" si="96"/>
        <v>23.0587625146568</v>
      </c>
      <c r="M505" s="25">
        <f t="shared" si="97"/>
        <v>0.230587625146568</v>
      </c>
      <c r="N505" s="22">
        <f t="shared" si="94"/>
        <v>0.6917628754397039</v>
      </c>
      <c r="O505" s="25">
        <f t="shared" si="98"/>
        <v>1.3835257508794079</v>
      </c>
    </row>
    <row r="506" spans="1:15" ht="15">
      <c r="A506" s="10">
        <v>19</v>
      </c>
      <c r="B506" s="9">
        <v>38731</v>
      </c>
      <c r="C506" s="37">
        <v>67</v>
      </c>
      <c r="D506" s="10">
        <v>140</v>
      </c>
      <c r="E506" s="10">
        <v>12</v>
      </c>
      <c r="F506" s="10">
        <v>500</v>
      </c>
      <c r="G506" s="10">
        <f t="shared" si="93"/>
        <v>0.5</v>
      </c>
      <c r="H506" s="10">
        <v>0.298</v>
      </c>
      <c r="I506" s="10">
        <v>1</v>
      </c>
      <c r="J506" s="31">
        <f t="shared" si="95"/>
        <v>0.285</v>
      </c>
      <c r="K506" s="30">
        <v>0.013</v>
      </c>
      <c r="L506" s="25">
        <f t="shared" si="96"/>
        <v>24.613285830251638</v>
      </c>
      <c r="M506" s="25">
        <f t="shared" si="97"/>
        <v>0.24613285830251638</v>
      </c>
      <c r="N506" s="22">
        <f t="shared" si="94"/>
        <v>0.738398574907549</v>
      </c>
      <c r="O506" s="25">
        <f t="shared" si="98"/>
        <v>1.476797149815098</v>
      </c>
    </row>
    <row r="507" spans="1:15" ht="15">
      <c r="A507" s="10">
        <v>21</v>
      </c>
      <c r="B507" s="9">
        <v>38731</v>
      </c>
      <c r="C507" s="37">
        <v>67</v>
      </c>
      <c r="D507" s="10">
        <v>140</v>
      </c>
      <c r="E507" s="10">
        <v>6</v>
      </c>
      <c r="F507" s="10">
        <v>500</v>
      </c>
      <c r="G507" s="10">
        <f t="shared" si="93"/>
        <v>0.5</v>
      </c>
      <c r="H507" s="10">
        <v>0.426</v>
      </c>
      <c r="I507" s="10">
        <v>1</v>
      </c>
      <c r="J507" s="31">
        <f t="shared" si="95"/>
        <v>0.413</v>
      </c>
      <c r="K507" s="30">
        <v>0.013</v>
      </c>
      <c r="L507" s="25">
        <f t="shared" si="96"/>
        <v>35.66767385225939</v>
      </c>
      <c r="M507" s="25">
        <f t="shared" si="97"/>
        <v>0.3566767385225939</v>
      </c>
      <c r="N507" s="22">
        <f t="shared" si="94"/>
        <v>1.0700302155677819</v>
      </c>
      <c r="O507" s="25">
        <f t="shared" si="98"/>
        <v>2.1400604311355638</v>
      </c>
    </row>
    <row r="508" spans="1:15" ht="15">
      <c r="A508" s="10">
        <v>23</v>
      </c>
      <c r="B508" s="9">
        <v>38731</v>
      </c>
      <c r="C508" s="37">
        <v>67</v>
      </c>
      <c r="D508" s="10">
        <v>140</v>
      </c>
      <c r="E508" s="10">
        <v>0</v>
      </c>
      <c r="F508" s="10">
        <v>500</v>
      </c>
      <c r="G508" s="10">
        <f t="shared" si="93"/>
        <v>0.5</v>
      </c>
      <c r="H508" s="10">
        <v>0.44</v>
      </c>
      <c r="I508" s="10">
        <v>1</v>
      </c>
      <c r="J508" s="31">
        <f t="shared" si="95"/>
        <v>0.427</v>
      </c>
      <c r="K508" s="30">
        <v>0.013</v>
      </c>
      <c r="L508" s="25">
        <f t="shared" si="96"/>
        <v>36.87674754216649</v>
      </c>
      <c r="M508" s="25">
        <f t="shared" si="97"/>
        <v>0.36876747542166494</v>
      </c>
      <c r="N508" s="22">
        <f t="shared" si="94"/>
        <v>1.1063024262649948</v>
      </c>
      <c r="O508" s="25">
        <f t="shared" si="98"/>
        <v>2.2126048525299895</v>
      </c>
    </row>
    <row r="509" spans="1:15" ht="15">
      <c r="A509" s="10">
        <v>1</v>
      </c>
      <c r="B509" s="9">
        <v>38732</v>
      </c>
      <c r="C509" s="37">
        <v>69</v>
      </c>
      <c r="D509" s="10">
        <v>145</v>
      </c>
      <c r="E509" s="10">
        <v>150</v>
      </c>
      <c r="F509" s="10">
        <v>750</v>
      </c>
      <c r="G509" s="10">
        <f t="shared" si="93"/>
        <v>0.75</v>
      </c>
      <c r="H509" s="10">
        <v>0.115</v>
      </c>
      <c r="I509" s="10">
        <v>1</v>
      </c>
      <c r="J509" s="31">
        <f t="shared" si="95"/>
        <v>0.10200000000000001</v>
      </c>
      <c r="K509" s="30">
        <v>0.013</v>
      </c>
      <c r="L509" s="25">
        <f t="shared" si="96"/>
        <v>8.808965455037429</v>
      </c>
      <c r="M509" s="25">
        <f t="shared" si="97"/>
        <v>0.08808965455037429</v>
      </c>
      <c r="N509" s="22">
        <f t="shared" si="94"/>
        <v>0.2642689636511229</v>
      </c>
      <c r="O509" s="25">
        <f t="shared" si="98"/>
        <v>0.3523586182014972</v>
      </c>
    </row>
    <row r="510" spans="1:15" ht="15">
      <c r="A510" s="10">
        <v>3</v>
      </c>
      <c r="B510" s="9">
        <v>38732</v>
      </c>
      <c r="C510" s="37">
        <v>69</v>
      </c>
      <c r="D510" s="10">
        <v>145</v>
      </c>
      <c r="E510" s="10">
        <v>125</v>
      </c>
      <c r="F510" s="10">
        <v>750</v>
      </c>
      <c r="G510" s="10">
        <f t="shared" si="93"/>
        <v>0.75</v>
      </c>
      <c r="H510" s="10">
        <v>0.168</v>
      </c>
      <c r="I510" s="10">
        <v>1</v>
      </c>
      <c r="J510" s="31">
        <f t="shared" si="95"/>
        <v>0.155</v>
      </c>
      <c r="K510" s="30">
        <v>0.013</v>
      </c>
      <c r="L510" s="25">
        <f t="shared" si="96"/>
        <v>13.386172995400015</v>
      </c>
      <c r="M510" s="25">
        <f t="shared" si="97"/>
        <v>0.13386172995400014</v>
      </c>
      <c r="N510" s="22">
        <f t="shared" si="94"/>
        <v>0.4015851898620005</v>
      </c>
      <c r="O510" s="25">
        <f t="shared" si="98"/>
        <v>0.5354469198160007</v>
      </c>
    </row>
    <row r="511" spans="1:15" ht="15">
      <c r="A511" s="10">
        <v>5</v>
      </c>
      <c r="B511" s="9">
        <v>38732</v>
      </c>
      <c r="C511" s="37">
        <v>69</v>
      </c>
      <c r="D511" s="10">
        <v>145</v>
      </c>
      <c r="E511" s="10">
        <v>100</v>
      </c>
      <c r="F511" s="10">
        <v>700</v>
      </c>
      <c r="G511" s="10">
        <f t="shared" si="93"/>
        <v>0.7</v>
      </c>
      <c r="H511" s="10">
        <v>0.268</v>
      </c>
      <c r="I511" s="10">
        <v>1</v>
      </c>
      <c r="J511" s="31">
        <f t="shared" si="95"/>
        <v>0.255</v>
      </c>
      <c r="K511" s="30">
        <v>0.013</v>
      </c>
      <c r="L511" s="25">
        <f t="shared" si="96"/>
        <v>22.022413637593573</v>
      </c>
      <c r="M511" s="25">
        <f t="shared" si="97"/>
        <v>0.22022413637593574</v>
      </c>
      <c r="N511" s="22">
        <f t="shared" si="94"/>
        <v>0.6606724091278073</v>
      </c>
      <c r="O511" s="25">
        <f t="shared" si="98"/>
        <v>0.9438177273254391</v>
      </c>
    </row>
    <row r="512" spans="1:15" ht="15">
      <c r="A512" s="10">
        <v>7</v>
      </c>
      <c r="B512" s="9">
        <v>38732</v>
      </c>
      <c r="C512" s="37">
        <v>69</v>
      </c>
      <c r="D512" s="10">
        <v>145</v>
      </c>
      <c r="E512" s="10">
        <v>90</v>
      </c>
      <c r="F512" s="10">
        <v>500</v>
      </c>
      <c r="G512" s="10">
        <f t="shared" si="93"/>
        <v>0.5</v>
      </c>
      <c r="H512" s="10">
        <v>0.201</v>
      </c>
      <c r="I512" s="10">
        <v>1</v>
      </c>
      <c r="J512" s="31">
        <f t="shared" si="95"/>
        <v>0.188</v>
      </c>
      <c r="K512" s="30">
        <v>0.013</v>
      </c>
      <c r="L512" s="25">
        <f t="shared" si="96"/>
        <v>16.23613240732389</v>
      </c>
      <c r="M512" s="25">
        <f t="shared" si="97"/>
        <v>0.1623613240732389</v>
      </c>
      <c r="N512" s="22">
        <f t="shared" si="94"/>
        <v>0.4870839722197166</v>
      </c>
      <c r="O512" s="25">
        <f t="shared" si="98"/>
        <v>0.9741679444394332</v>
      </c>
    </row>
    <row r="513" spans="1:15" ht="15">
      <c r="A513" s="10">
        <v>9</v>
      </c>
      <c r="B513" s="9">
        <v>38732</v>
      </c>
      <c r="C513" s="37">
        <v>69</v>
      </c>
      <c r="D513" s="10">
        <v>145</v>
      </c>
      <c r="E513" s="10">
        <v>80</v>
      </c>
      <c r="F513" s="10">
        <v>500</v>
      </c>
      <c r="G513" s="10">
        <f t="shared" si="93"/>
        <v>0.5</v>
      </c>
      <c r="H513" s="10">
        <v>0.184</v>
      </c>
      <c r="I513" s="10">
        <v>1</v>
      </c>
      <c r="J513" s="31">
        <f t="shared" si="95"/>
        <v>0.17099999999999999</v>
      </c>
      <c r="K513" s="30">
        <v>0.013</v>
      </c>
      <c r="L513" s="25">
        <f t="shared" si="96"/>
        <v>14.767971498150983</v>
      </c>
      <c r="M513" s="25">
        <f t="shared" si="97"/>
        <v>0.14767971498150984</v>
      </c>
      <c r="N513" s="22">
        <f t="shared" si="94"/>
        <v>0.44303914494452956</v>
      </c>
      <c r="O513" s="25">
        <f t="shared" si="98"/>
        <v>0.8860782898890591</v>
      </c>
    </row>
    <row r="514" spans="1:15" ht="15">
      <c r="A514" s="10">
        <v>11</v>
      </c>
      <c r="B514" s="9">
        <v>38732</v>
      </c>
      <c r="C514" s="37">
        <v>69</v>
      </c>
      <c r="D514" s="10">
        <v>145</v>
      </c>
      <c r="E514" s="10">
        <v>73</v>
      </c>
      <c r="F514" s="10">
        <v>500</v>
      </c>
      <c r="G514" s="10">
        <f t="shared" si="93"/>
        <v>0.5</v>
      </c>
      <c r="H514" s="10">
        <v>0.185</v>
      </c>
      <c r="I514" s="10">
        <v>1</v>
      </c>
      <c r="J514" s="31">
        <f t="shared" si="95"/>
        <v>0.172</v>
      </c>
      <c r="K514" s="30">
        <v>0.013</v>
      </c>
      <c r="L514" s="25">
        <f t="shared" si="96"/>
        <v>14.854333904572918</v>
      </c>
      <c r="M514" s="25">
        <f t="shared" si="97"/>
        <v>0.1485433390457292</v>
      </c>
      <c r="N514" s="22">
        <f t="shared" si="94"/>
        <v>0.44563001713718753</v>
      </c>
      <c r="O514" s="25">
        <f t="shared" si="98"/>
        <v>0.8912600342743751</v>
      </c>
    </row>
    <row r="515" spans="1:15" ht="15">
      <c r="A515" s="10">
        <v>13</v>
      </c>
      <c r="B515" s="9">
        <v>38732</v>
      </c>
      <c r="C515" s="37">
        <v>69</v>
      </c>
      <c r="D515" s="10">
        <v>145</v>
      </c>
      <c r="E515" s="10">
        <v>48</v>
      </c>
      <c r="F515" s="10">
        <v>500</v>
      </c>
      <c r="G515" s="10">
        <f t="shared" si="93"/>
        <v>0.5</v>
      </c>
      <c r="H515" s="10">
        <v>0.183</v>
      </c>
      <c r="I515" s="10">
        <v>1</v>
      </c>
      <c r="J515" s="31">
        <f t="shared" si="95"/>
        <v>0.16999999999999998</v>
      </c>
      <c r="K515" s="30">
        <v>0.013</v>
      </c>
      <c r="L515" s="25">
        <f t="shared" si="96"/>
        <v>14.681609091729047</v>
      </c>
      <c r="M515" s="25">
        <f t="shared" si="97"/>
        <v>0.14681609091729048</v>
      </c>
      <c r="N515" s="22">
        <f t="shared" si="94"/>
        <v>0.4404482727518714</v>
      </c>
      <c r="O515" s="25">
        <f t="shared" si="98"/>
        <v>0.8808965455037427</v>
      </c>
    </row>
    <row r="516" spans="1:15" ht="15">
      <c r="A516" s="10">
        <v>15</v>
      </c>
      <c r="B516" s="9">
        <v>38732</v>
      </c>
      <c r="C516" s="37">
        <v>69</v>
      </c>
      <c r="D516" s="10">
        <v>145</v>
      </c>
      <c r="E516" s="10">
        <v>32</v>
      </c>
      <c r="F516" s="10">
        <v>500</v>
      </c>
      <c r="G516" s="10">
        <f t="shared" si="93"/>
        <v>0.5</v>
      </c>
      <c r="H516" s="10">
        <v>0.259</v>
      </c>
      <c r="I516" s="10">
        <v>1</v>
      </c>
      <c r="J516" s="31">
        <f t="shared" si="95"/>
        <v>0.246</v>
      </c>
      <c r="K516" s="30">
        <v>0.013</v>
      </c>
      <c r="L516" s="25">
        <f t="shared" si="96"/>
        <v>21.24515197979615</v>
      </c>
      <c r="M516" s="25">
        <f t="shared" si="97"/>
        <v>0.2124515197979615</v>
      </c>
      <c r="N516" s="22">
        <f t="shared" si="94"/>
        <v>0.6373545593938845</v>
      </c>
      <c r="O516" s="25">
        <f t="shared" si="98"/>
        <v>1.274709118787769</v>
      </c>
    </row>
    <row r="517" spans="1:15" ht="15">
      <c r="A517" s="10">
        <v>17</v>
      </c>
      <c r="B517" s="9">
        <v>38732</v>
      </c>
      <c r="C517" s="37">
        <v>69</v>
      </c>
      <c r="D517" s="10">
        <v>145</v>
      </c>
      <c r="E517" s="10">
        <v>20</v>
      </c>
      <c r="F517" s="10">
        <v>500</v>
      </c>
      <c r="G517" s="10">
        <f t="shared" si="93"/>
        <v>0.5</v>
      </c>
      <c r="H517" s="10">
        <v>0.296</v>
      </c>
      <c r="I517" s="10">
        <v>1</v>
      </c>
      <c r="J517" s="31">
        <f t="shared" si="95"/>
        <v>0.283</v>
      </c>
      <c r="K517" s="30">
        <v>0.013</v>
      </c>
      <c r="L517" s="25">
        <f t="shared" si="96"/>
        <v>24.440561017407767</v>
      </c>
      <c r="M517" s="25">
        <f t="shared" si="97"/>
        <v>0.24440561017407766</v>
      </c>
      <c r="N517" s="22">
        <f t="shared" si="94"/>
        <v>0.733216830522233</v>
      </c>
      <c r="O517" s="25">
        <f t="shared" si="98"/>
        <v>1.466433661044466</v>
      </c>
    </row>
    <row r="518" spans="1:15" ht="15">
      <c r="A518" s="10">
        <v>19</v>
      </c>
      <c r="B518" s="9">
        <v>38732</v>
      </c>
      <c r="C518" s="37">
        <v>69</v>
      </c>
      <c r="D518" s="10">
        <v>145</v>
      </c>
      <c r="E518" s="10">
        <v>15</v>
      </c>
      <c r="F518" s="10">
        <v>500</v>
      </c>
      <c r="G518" s="10">
        <f t="shared" si="93"/>
        <v>0.5</v>
      </c>
      <c r="H518" s="10">
        <v>0.307</v>
      </c>
      <c r="I518" s="10">
        <v>1</v>
      </c>
      <c r="J518" s="31">
        <f t="shared" si="95"/>
        <v>0.294</v>
      </c>
      <c r="K518" s="30">
        <v>0.013</v>
      </c>
      <c r="L518" s="25">
        <f t="shared" si="96"/>
        <v>25.39054748804906</v>
      </c>
      <c r="M518" s="25">
        <f t="shared" si="97"/>
        <v>0.2539054748804906</v>
      </c>
      <c r="N518" s="22">
        <f t="shared" si="94"/>
        <v>0.7617164246414717</v>
      </c>
      <c r="O518" s="25">
        <f t="shared" si="98"/>
        <v>1.5234328492829434</v>
      </c>
    </row>
    <row r="519" spans="1:15" ht="15">
      <c r="A519" s="10">
        <v>21</v>
      </c>
      <c r="B519" s="9">
        <v>38732</v>
      </c>
      <c r="C519" s="37">
        <v>69</v>
      </c>
      <c r="D519" s="10">
        <v>145</v>
      </c>
      <c r="E519" s="10">
        <v>7</v>
      </c>
      <c r="F519" s="10">
        <v>500</v>
      </c>
      <c r="G519" s="10">
        <f t="shared" si="93"/>
        <v>0.5</v>
      </c>
      <c r="H519" s="10">
        <v>0.437</v>
      </c>
      <c r="I519" s="10">
        <v>1</v>
      </c>
      <c r="J519" s="31">
        <f t="shared" si="95"/>
        <v>0.424</v>
      </c>
      <c r="K519" s="30">
        <v>0.013</v>
      </c>
      <c r="L519" s="25">
        <f t="shared" si="96"/>
        <v>36.61766032290068</v>
      </c>
      <c r="M519" s="25">
        <f t="shared" si="97"/>
        <v>0.36617660322900686</v>
      </c>
      <c r="N519" s="22">
        <f t="shared" si="94"/>
        <v>1.0985298096870206</v>
      </c>
      <c r="O519" s="25">
        <f t="shared" si="98"/>
        <v>2.1970596193740413</v>
      </c>
    </row>
    <row r="520" spans="1:15" ht="15">
      <c r="A520" s="10">
        <v>23</v>
      </c>
      <c r="B520" s="9">
        <v>38732</v>
      </c>
      <c r="C520" s="37">
        <v>69</v>
      </c>
      <c r="D520" s="10">
        <v>145</v>
      </c>
      <c r="E520" s="10">
        <v>0</v>
      </c>
      <c r="F520" s="10">
        <v>500</v>
      </c>
      <c r="G520" s="10">
        <f t="shared" si="93"/>
        <v>0.5</v>
      </c>
      <c r="H520" s="10">
        <v>0.426</v>
      </c>
      <c r="I520" s="10">
        <v>1</v>
      </c>
      <c r="J520" s="31">
        <f t="shared" si="95"/>
        <v>0.413</v>
      </c>
      <c r="K520" s="30">
        <v>0.013</v>
      </c>
      <c r="L520" s="25">
        <f t="shared" si="96"/>
        <v>35.66767385225939</v>
      </c>
      <c r="M520" s="25">
        <f t="shared" si="97"/>
        <v>0.3566767385225939</v>
      </c>
      <c r="N520" s="22">
        <f t="shared" si="94"/>
        <v>1.0700302155677819</v>
      </c>
      <c r="O520" s="25">
        <f t="shared" si="98"/>
        <v>2.1400604311355638</v>
      </c>
    </row>
    <row r="521" spans="3:15" ht="15">
      <c r="C521" s="20"/>
      <c r="H521" s="10"/>
      <c r="J521" s="33"/>
      <c r="K521" s="33"/>
      <c r="O521" s="24"/>
    </row>
    <row r="522" spans="3:15" ht="15.75">
      <c r="C522" s="20"/>
      <c r="H522" s="10"/>
      <c r="J522" s="34"/>
      <c r="K522" s="33"/>
      <c r="O522" s="24"/>
    </row>
    <row r="523" spans="1:19" ht="15.75">
      <c r="A523" s="8" t="s">
        <v>19</v>
      </c>
      <c r="B523" s="11"/>
      <c r="C523" s="38"/>
      <c r="D523" s="8"/>
      <c r="E523" s="8"/>
      <c r="F523" s="8"/>
      <c r="G523" s="12"/>
      <c r="H523" s="12"/>
      <c r="I523" s="12"/>
      <c r="J523" s="35"/>
      <c r="K523" s="34"/>
      <c r="L523" s="7"/>
      <c r="M523" s="7"/>
      <c r="N523" s="7"/>
      <c r="O523" s="36"/>
      <c r="P523" s="7"/>
      <c r="S523" s="1"/>
    </row>
    <row r="524" spans="1:17" ht="15">
      <c r="A524" s="10">
        <v>1</v>
      </c>
      <c r="B524" s="9">
        <v>38732</v>
      </c>
      <c r="C524" s="37">
        <v>70</v>
      </c>
      <c r="D524" s="10">
        <v>148</v>
      </c>
      <c r="E524" s="10">
        <v>150</v>
      </c>
      <c r="F524" s="10">
        <v>990</v>
      </c>
      <c r="G524" s="10">
        <f aca="true" t="shared" si="99" ref="G524:G541">F524/1000</f>
        <v>0.99</v>
      </c>
      <c r="H524" s="10">
        <v>0.289</v>
      </c>
      <c r="I524" s="10">
        <v>1</v>
      </c>
      <c r="J524" s="30">
        <f>H524-$K$524</f>
        <v>0.27599999999999997</v>
      </c>
      <c r="K524" s="30">
        <v>0.013</v>
      </c>
      <c r="L524" s="22">
        <f aca="true" t="shared" si="100" ref="L524:L583">J524/$U$528</f>
        <v>23.836024172454216</v>
      </c>
      <c r="M524" s="22">
        <f>L524*0.001</f>
        <v>0.02383602417245422</v>
      </c>
      <c r="N524" s="22">
        <f>M524*5/2*10/1*I524</f>
        <v>0.5959006043113555</v>
      </c>
      <c r="O524" s="25">
        <f>N524/G524</f>
        <v>0.6019198023347025</v>
      </c>
      <c r="P524">
        <f>(J524-0.0078)/0.0112</f>
        <v>23.94642857142857</v>
      </c>
      <c r="Q524">
        <f>P524*5*20/990</f>
        <v>2.4188311688311686</v>
      </c>
    </row>
    <row r="525" spans="1:16" ht="15">
      <c r="A525" s="10">
        <v>3</v>
      </c>
      <c r="B525" s="9">
        <v>38732</v>
      </c>
      <c r="C525" s="37">
        <v>70</v>
      </c>
      <c r="D525" s="10">
        <v>148</v>
      </c>
      <c r="E525" s="10">
        <v>125</v>
      </c>
      <c r="F525" s="10">
        <v>930</v>
      </c>
      <c r="G525" s="10">
        <f t="shared" si="99"/>
        <v>0.93</v>
      </c>
      <c r="H525" s="10">
        <v>0.327</v>
      </c>
      <c r="I525" s="10">
        <v>1</v>
      </c>
      <c r="J525" s="30">
        <f aca="true" t="shared" si="101" ref="J525:J583">H525-$K$524</f>
        <v>0.314</v>
      </c>
      <c r="K525" s="30">
        <v>0.013</v>
      </c>
      <c r="L525" s="22">
        <f t="shared" si="100"/>
        <v>27.117795616487772</v>
      </c>
      <c r="M525" s="22">
        <f aca="true" t="shared" si="102" ref="M525:M588">L525*0.001</f>
        <v>0.027117795616487774</v>
      </c>
      <c r="N525" s="22">
        <f aca="true" t="shared" si="103" ref="N525:N583">M525*5/2*10/1*I525</f>
        <v>0.6779448904121943</v>
      </c>
      <c r="O525" s="25">
        <f aca="true" t="shared" si="104" ref="O525:O583">N525/G525</f>
        <v>0.7289730004432197</v>
      </c>
      <c r="P525">
        <f>P524*(5/990/5)</f>
        <v>0.024188311688311686</v>
      </c>
    </row>
    <row r="526" spans="1:21" ht="15">
      <c r="A526" s="10">
        <v>5</v>
      </c>
      <c r="B526" s="9">
        <v>38732</v>
      </c>
      <c r="C526" s="37">
        <v>70</v>
      </c>
      <c r="D526" s="10">
        <v>148</v>
      </c>
      <c r="E526" s="10">
        <v>100</v>
      </c>
      <c r="F526" s="10">
        <v>900</v>
      </c>
      <c r="G526" s="10">
        <f t="shared" si="99"/>
        <v>0.9</v>
      </c>
      <c r="H526" s="10">
        <v>0.526</v>
      </c>
      <c r="I526" s="10">
        <v>1</v>
      </c>
      <c r="J526" s="30">
        <f t="shared" si="101"/>
        <v>0.513</v>
      </c>
      <c r="K526" s="30">
        <v>0.013</v>
      </c>
      <c r="L526" s="22">
        <f t="shared" si="100"/>
        <v>44.303914494452954</v>
      </c>
      <c r="M526" s="22">
        <f t="shared" si="102"/>
        <v>0.04430391449445296</v>
      </c>
      <c r="N526" s="22">
        <f t="shared" si="103"/>
        <v>1.1075978623613238</v>
      </c>
      <c r="O526" s="25">
        <f t="shared" si="104"/>
        <v>1.230664291512582</v>
      </c>
      <c r="R526" t="s">
        <v>4</v>
      </c>
      <c r="U526" t="s">
        <v>28</v>
      </c>
    </row>
    <row r="527" spans="1:21" ht="15">
      <c r="A527" s="10">
        <v>7</v>
      </c>
      <c r="B527" s="9">
        <v>38732</v>
      </c>
      <c r="C527" s="37">
        <v>70</v>
      </c>
      <c r="D527" s="10">
        <v>148</v>
      </c>
      <c r="E527" s="10">
        <v>80</v>
      </c>
      <c r="F527" s="10">
        <v>890</v>
      </c>
      <c r="G527" s="10">
        <f t="shared" si="99"/>
        <v>0.89</v>
      </c>
      <c r="H527" s="10">
        <v>0.508</v>
      </c>
      <c r="I527" s="10">
        <v>1</v>
      </c>
      <c r="J527" s="30">
        <f t="shared" si="101"/>
        <v>0.495</v>
      </c>
      <c r="K527" s="30">
        <v>0.013</v>
      </c>
      <c r="L527" s="22">
        <f t="shared" si="100"/>
        <v>42.74939117885811</v>
      </c>
      <c r="M527" s="22">
        <f t="shared" si="102"/>
        <v>0.042749391178858114</v>
      </c>
      <c r="N527" s="22">
        <f t="shared" si="103"/>
        <v>1.0687347794714528</v>
      </c>
      <c r="O527" s="25">
        <f t="shared" si="104"/>
        <v>1.2008255949117448</v>
      </c>
      <c r="R527">
        <v>0</v>
      </c>
      <c r="S527">
        <v>0.001</v>
      </c>
      <c r="T527" t="s">
        <v>6</v>
      </c>
      <c r="U527">
        <f>RSQ(S527:S537,R527:R537)</f>
        <v>0.9902478167359521</v>
      </c>
    </row>
    <row r="528" spans="1:21" ht="15">
      <c r="A528" s="10">
        <v>9</v>
      </c>
      <c r="B528" s="9">
        <v>38732</v>
      </c>
      <c r="C528" s="37">
        <v>70</v>
      </c>
      <c r="D528" s="10">
        <v>148</v>
      </c>
      <c r="E528" s="10">
        <v>70</v>
      </c>
      <c r="F528" s="10">
        <v>850</v>
      </c>
      <c r="G528" s="10">
        <f t="shared" si="99"/>
        <v>0.85</v>
      </c>
      <c r="H528" s="10">
        <v>0.664</v>
      </c>
      <c r="I528" s="10">
        <v>1</v>
      </c>
      <c r="J528" s="30">
        <f t="shared" si="101"/>
        <v>0.651</v>
      </c>
      <c r="K528" s="30">
        <v>0.013</v>
      </c>
      <c r="L528" s="22">
        <f t="shared" si="100"/>
        <v>56.22192658068006</v>
      </c>
      <c r="M528" s="22">
        <f t="shared" si="102"/>
        <v>0.056221926580680065</v>
      </c>
      <c r="N528" s="22">
        <f t="shared" si="103"/>
        <v>1.4055481645170014</v>
      </c>
      <c r="O528" s="25">
        <f t="shared" si="104"/>
        <v>1.6535860759023546</v>
      </c>
      <c r="R528">
        <v>2.5</v>
      </c>
      <c r="S528">
        <f>0.029-S527</f>
        <v>0.028</v>
      </c>
      <c r="T528" t="s">
        <v>7</v>
      </c>
      <c r="U528">
        <f>LINEST(S527:S533,R527:R533)</f>
        <v>0.011579112271540473</v>
      </c>
    </row>
    <row r="529" spans="1:19" ht="15">
      <c r="A529" s="10">
        <v>11</v>
      </c>
      <c r="B529" s="9">
        <v>38732</v>
      </c>
      <c r="C529" s="37">
        <v>70</v>
      </c>
      <c r="D529" s="10">
        <v>148</v>
      </c>
      <c r="E529" s="10">
        <v>60</v>
      </c>
      <c r="F529" s="10">
        <v>850</v>
      </c>
      <c r="G529" s="10">
        <f t="shared" si="99"/>
        <v>0.85</v>
      </c>
      <c r="H529" s="10">
        <v>0.749</v>
      </c>
      <c r="I529" s="10">
        <v>1</v>
      </c>
      <c r="J529" s="30">
        <f t="shared" si="101"/>
        <v>0.736</v>
      </c>
      <c r="K529" s="30">
        <v>0.013</v>
      </c>
      <c r="L529" s="22">
        <f t="shared" si="100"/>
        <v>63.562731126544584</v>
      </c>
      <c r="M529" s="22">
        <f t="shared" si="102"/>
        <v>0.06356273112654459</v>
      </c>
      <c r="N529" s="22">
        <f t="shared" si="103"/>
        <v>1.5890682781636147</v>
      </c>
      <c r="O529" s="25">
        <f t="shared" si="104"/>
        <v>1.8694920919571938</v>
      </c>
      <c r="R529">
        <v>5</v>
      </c>
      <c r="S529">
        <f>0.062-S527</f>
        <v>0.061</v>
      </c>
    </row>
    <row r="530" spans="1:24" ht="15">
      <c r="A530" s="10">
        <v>13</v>
      </c>
      <c r="B530" s="9">
        <v>38732</v>
      </c>
      <c r="C530" s="37">
        <v>70</v>
      </c>
      <c r="D530" s="10">
        <v>148</v>
      </c>
      <c r="E530" s="10">
        <v>40</v>
      </c>
      <c r="F530" s="10">
        <v>750</v>
      </c>
      <c r="G530" s="10">
        <f t="shared" si="99"/>
        <v>0.75</v>
      </c>
      <c r="H530" s="10">
        <v>0.597</v>
      </c>
      <c r="I530" s="10">
        <v>2</v>
      </c>
      <c r="J530" s="30">
        <f t="shared" si="101"/>
        <v>0.584</v>
      </c>
      <c r="K530" s="30">
        <v>0.013</v>
      </c>
      <c r="L530" s="22">
        <f t="shared" si="100"/>
        <v>50.435645350410375</v>
      </c>
      <c r="M530" s="22">
        <f t="shared" si="102"/>
        <v>0.050435645350410375</v>
      </c>
      <c r="N530" s="22">
        <f t="shared" si="103"/>
        <v>2.5217822675205186</v>
      </c>
      <c r="O530" s="25">
        <f t="shared" si="104"/>
        <v>3.362376356694025</v>
      </c>
      <c r="R530">
        <v>10</v>
      </c>
      <c r="S530">
        <f>0.119-S527</f>
        <v>0.118</v>
      </c>
      <c r="U530">
        <f>R528/S528</f>
        <v>89.28571428571428</v>
      </c>
      <c r="V530" t="e">
        <f>S528/T528</f>
        <v>#VALUE!</v>
      </c>
      <c r="W530" t="e">
        <f>T528/U528</f>
        <v>#VALUE!</v>
      </c>
      <c r="X530" t="e">
        <f>U528/V528</f>
        <v>#DIV/0!</v>
      </c>
    </row>
    <row r="531" spans="1:21" ht="15">
      <c r="A531" s="10">
        <v>15</v>
      </c>
      <c r="B531" s="9">
        <v>38732</v>
      </c>
      <c r="C531" s="37">
        <v>70</v>
      </c>
      <c r="D531" s="10">
        <v>148</v>
      </c>
      <c r="E531" s="10">
        <v>26</v>
      </c>
      <c r="F531" s="10">
        <v>750</v>
      </c>
      <c r="G531" s="10">
        <f t="shared" si="99"/>
        <v>0.75</v>
      </c>
      <c r="H531" s="10">
        <v>0.64</v>
      </c>
      <c r="I531" s="10">
        <v>2</v>
      </c>
      <c r="J531" s="30">
        <f t="shared" si="101"/>
        <v>0.627</v>
      </c>
      <c r="K531" s="30">
        <v>0.013</v>
      </c>
      <c r="L531" s="22">
        <f t="shared" si="100"/>
        <v>54.1492288265536</v>
      </c>
      <c r="M531" s="22">
        <f t="shared" si="102"/>
        <v>0.054149228826553604</v>
      </c>
      <c r="N531" s="22">
        <f t="shared" si="103"/>
        <v>2.7074614413276805</v>
      </c>
      <c r="O531" s="25">
        <f t="shared" si="104"/>
        <v>3.6099485884369074</v>
      </c>
      <c r="R531">
        <v>15</v>
      </c>
      <c r="S531">
        <f>0.17-S527</f>
        <v>0.169</v>
      </c>
      <c r="U531">
        <f>R529/S529</f>
        <v>81.9672131147541</v>
      </c>
    </row>
    <row r="532" spans="1:21" ht="15">
      <c r="A532" s="10">
        <v>17</v>
      </c>
      <c r="B532" s="9">
        <v>38732</v>
      </c>
      <c r="C532" s="37">
        <v>70</v>
      </c>
      <c r="D532" s="10">
        <v>148</v>
      </c>
      <c r="E532" s="10">
        <v>16</v>
      </c>
      <c r="F532" s="10">
        <v>750</v>
      </c>
      <c r="G532" s="10">
        <f t="shared" si="99"/>
        <v>0.75</v>
      </c>
      <c r="H532" s="10">
        <v>0.647</v>
      </c>
      <c r="I532" s="10">
        <v>2</v>
      </c>
      <c r="J532" s="30">
        <f t="shared" si="101"/>
        <v>0.634</v>
      </c>
      <c r="K532" s="30">
        <v>0.013</v>
      </c>
      <c r="L532" s="22">
        <f t="shared" si="100"/>
        <v>54.75376567150715</v>
      </c>
      <c r="M532" s="22">
        <f t="shared" si="102"/>
        <v>0.05475376567150715</v>
      </c>
      <c r="N532" s="22">
        <f t="shared" si="103"/>
        <v>2.7376882835753573</v>
      </c>
      <c r="O532" s="25">
        <f t="shared" si="104"/>
        <v>3.6502510447671432</v>
      </c>
      <c r="R532">
        <v>20</v>
      </c>
      <c r="S532">
        <f>0.232-S527</f>
        <v>0.231</v>
      </c>
      <c r="U532">
        <f>R530/S530</f>
        <v>84.74576271186442</v>
      </c>
    </row>
    <row r="533" spans="1:22" ht="15">
      <c r="A533" s="10">
        <v>19</v>
      </c>
      <c r="B533" s="9">
        <v>38732</v>
      </c>
      <c r="C533" s="37">
        <v>70</v>
      </c>
      <c r="D533" s="10">
        <v>148</v>
      </c>
      <c r="E533" s="10">
        <v>12</v>
      </c>
      <c r="F533" s="10">
        <v>600</v>
      </c>
      <c r="G533" s="10">
        <f t="shared" si="99"/>
        <v>0.6</v>
      </c>
      <c r="H533" s="10">
        <v>0.552</v>
      </c>
      <c r="I533" s="10">
        <v>2</v>
      </c>
      <c r="J533" s="30">
        <f t="shared" si="101"/>
        <v>0.539</v>
      </c>
      <c r="K533" s="30">
        <v>0.013</v>
      </c>
      <c r="L533" s="22">
        <f t="shared" si="100"/>
        <v>46.54933706142328</v>
      </c>
      <c r="M533" s="22">
        <f t="shared" si="102"/>
        <v>0.04654933706142328</v>
      </c>
      <c r="N533" s="22">
        <f t="shared" si="103"/>
        <v>2.327466853071164</v>
      </c>
      <c r="O533" s="25">
        <f t="shared" si="104"/>
        <v>3.879111421785274</v>
      </c>
      <c r="R533">
        <v>30</v>
      </c>
      <c r="S533">
        <f>0.351-S527</f>
        <v>0.35</v>
      </c>
      <c r="U533">
        <f>R531/S531</f>
        <v>88.75739644970413</v>
      </c>
      <c r="V533">
        <f>AVERAGE(U530:U535)</f>
        <v>88.60617930837464</v>
      </c>
    </row>
    <row r="534" spans="1:21" ht="15">
      <c r="A534" s="10">
        <v>21</v>
      </c>
      <c r="B534" s="9">
        <v>38732</v>
      </c>
      <c r="C534" s="37">
        <v>70</v>
      </c>
      <c r="D534" s="10">
        <v>148</v>
      </c>
      <c r="E534" s="10">
        <v>6</v>
      </c>
      <c r="F534" s="10">
        <v>600</v>
      </c>
      <c r="G534" s="10">
        <f t="shared" si="99"/>
        <v>0.6</v>
      </c>
      <c r="H534" s="10">
        <v>0.337</v>
      </c>
      <c r="I534" s="10">
        <v>2</v>
      </c>
      <c r="J534" s="30">
        <f t="shared" si="101"/>
        <v>0.324</v>
      </c>
      <c r="K534" s="30">
        <v>0.013</v>
      </c>
      <c r="L534" s="22">
        <f t="shared" si="100"/>
        <v>27.981419680707127</v>
      </c>
      <c r="M534" s="22">
        <f t="shared" si="102"/>
        <v>0.027981419680707127</v>
      </c>
      <c r="N534" s="22">
        <f t="shared" si="103"/>
        <v>1.3990709840353563</v>
      </c>
      <c r="O534" s="25">
        <f t="shared" si="104"/>
        <v>2.331784973392261</v>
      </c>
      <c r="R534">
        <v>40</v>
      </c>
      <c r="S534">
        <f>0.461-S527</f>
        <v>0.46</v>
      </c>
      <c r="U534">
        <f>R532/S532</f>
        <v>86.58008658008657</v>
      </c>
    </row>
    <row r="535" spans="1:21" ht="15">
      <c r="A535" s="10">
        <v>23</v>
      </c>
      <c r="B535" s="9">
        <v>38732</v>
      </c>
      <c r="C535" s="37">
        <v>70</v>
      </c>
      <c r="D535" s="10">
        <v>148</v>
      </c>
      <c r="E535" s="10">
        <v>0</v>
      </c>
      <c r="F535" s="10">
        <v>600</v>
      </c>
      <c r="G535" s="10">
        <f t="shared" si="99"/>
        <v>0.6</v>
      </c>
      <c r="H535" s="10">
        <v>0.527</v>
      </c>
      <c r="I535" s="10">
        <v>2</v>
      </c>
      <c r="J535" s="30">
        <f t="shared" si="101"/>
        <v>0.514</v>
      </c>
      <c r="K535" s="30">
        <v>0.013</v>
      </c>
      <c r="L535" s="22">
        <f t="shared" si="100"/>
        <v>44.39027690087489</v>
      </c>
      <c r="M535" s="22">
        <f t="shared" si="102"/>
        <v>0.04439027690087489</v>
      </c>
      <c r="N535" s="22">
        <f t="shared" si="103"/>
        <v>2.2195138450437444</v>
      </c>
      <c r="O535" s="25">
        <f t="shared" si="104"/>
        <v>3.6991897417395743</v>
      </c>
      <c r="R535">
        <v>50</v>
      </c>
      <c r="S535">
        <f>0.612-S527</f>
        <v>0.611</v>
      </c>
      <c r="U535">
        <f>R537/S537</f>
        <v>100.30090270812437</v>
      </c>
    </row>
    <row r="536" spans="1:19" ht="15">
      <c r="A536" s="10">
        <v>1</v>
      </c>
      <c r="B536" s="9">
        <v>38733</v>
      </c>
      <c r="C536" s="37">
        <v>71</v>
      </c>
      <c r="D536" s="10">
        <v>151</v>
      </c>
      <c r="E536" s="10">
        <v>150</v>
      </c>
      <c r="F536" s="10">
        <v>750</v>
      </c>
      <c r="G536" s="10">
        <f t="shared" si="99"/>
        <v>0.75</v>
      </c>
      <c r="H536" s="10">
        <v>0.203</v>
      </c>
      <c r="I536" s="10">
        <v>1</v>
      </c>
      <c r="J536" s="30">
        <f t="shared" si="101"/>
        <v>0.19</v>
      </c>
      <c r="K536" s="30">
        <v>0.013</v>
      </c>
      <c r="L536" s="22">
        <f t="shared" si="100"/>
        <v>16.40885722016776</v>
      </c>
      <c r="M536" s="22">
        <f t="shared" si="102"/>
        <v>0.01640885722016776</v>
      </c>
      <c r="N536" s="22">
        <f t="shared" si="103"/>
        <v>0.410221430504194</v>
      </c>
      <c r="O536" s="25">
        <f t="shared" si="104"/>
        <v>0.5469619073389254</v>
      </c>
      <c r="R536">
        <v>80</v>
      </c>
      <c r="S536">
        <f>0.882-S527</f>
        <v>0.881</v>
      </c>
    </row>
    <row r="537" spans="1:21" ht="15">
      <c r="A537" s="10">
        <v>3</v>
      </c>
      <c r="B537" s="9">
        <v>38733</v>
      </c>
      <c r="C537" s="37">
        <v>71</v>
      </c>
      <c r="D537" s="10">
        <v>151</v>
      </c>
      <c r="E537" s="10">
        <v>100</v>
      </c>
      <c r="F537" s="10">
        <v>750</v>
      </c>
      <c r="G537" s="10">
        <f t="shared" si="99"/>
        <v>0.75</v>
      </c>
      <c r="H537" s="10">
        <v>0.2</v>
      </c>
      <c r="I537" s="10">
        <v>1</v>
      </c>
      <c r="J537" s="30">
        <f t="shared" si="101"/>
        <v>0.187</v>
      </c>
      <c r="K537" s="30">
        <v>0.013</v>
      </c>
      <c r="L537" s="22">
        <f t="shared" si="100"/>
        <v>16.149770000901952</v>
      </c>
      <c r="M537" s="22">
        <f t="shared" si="102"/>
        <v>0.016149770000901953</v>
      </c>
      <c r="N537" s="22">
        <f t="shared" si="103"/>
        <v>0.4037442500225488</v>
      </c>
      <c r="O537" s="25">
        <f t="shared" si="104"/>
        <v>0.5383256666967318</v>
      </c>
      <c r="R537">
        <v>100</v>
      </c>
      <c r="S537">
        <f>0.998-S527</f>
        <v>0.997</v>
      </c>
      <c r="U537">
        <f>1/AVERAGE(U530:U535)</f>
        <v>0.011285894593420132</v>
      </c>
    </row>
    <row r="538" spans="1:15" ht="15">
      <c r="A538" s="10">
        <v>5</v>
      </c>
      <c r="B538" s="9">
        <v>38733</v>
      </c>
      <c r="C538" s="37">
        <v>71</v>
      </c>
      <c r="D538" s="10">
        <v>151</v>
      </c>
      <c r="E538" s="10">
        <v>80</v>
      </c>
      <c r="F538" s="10">
        <v>750</v>
      </c>
      <c r="G538" s="10">
        <f t="shared" si="99"/>
        <v>0.75</v>
      </c>
      <c r="H538" s="10">
        <v>0.364</v>
      </c>
      <c r="I538" s="10">
        <v>1</v>
      </c>
      <c r="J538" s="30">
        <f t="shared" si="101"/>
        <v>0.351</v>
      </c>
      <c r="K538" s="30">
        <v>0.013</v>
      </c>
      <c r="L538" s="22">
        <f t="shared" si="100"/>
        <v>30.313204654099387</v>
      </c>
      <c r="M538" s="22">
        <f t="shared" si="102"/>
        <v>0.03031320465409939</v>
      </c>
      <c r="N538" s="22">
        <f t="shared" si="103"/>
        <v>0.7578301163524848</v>
      </c>
      <c r="O538" s="25">
        <f t="shared" si="104"/>
        <v>1.0104401551366464</v>
      </c>
    </row>
    <row r="539" spans="1:15" ht="15">
      <c r="A539" s="10">
        <v>7</v>
      </c>
      <c r="B539" s="9">
        <v>38733</v>
      </c>
      <c r="C539" s="37">
        <v>71</v>
      </c>
      <c r="D539" s="10">
        <v>151</v>
      </c>
      <c r="E539" s="10">
        <v>60</v>
      </c>
      <c r="F539" s="10">
        <v>750</v>
      </c>
      <c r="G539" s="10">
        <f t="shared" si="99"/>
        <v>0.75</v>
      </c>
      <c r="H539" s="10">
        <v>0.571</v>
      </c>
      <c r="I539" s="10">
        <v>1</v>
      </c>
      <c r="J539" s="30">
        <f t="shared" si="101"/>
        <v>0.5579999999999999</v>
      </c>
      <c r="K539" s="30">
        <v>0.013</v>
      </c>
      <c r="L539" s="22">
        <f t="shared" si="100"/>
        <v>48.19022278344005</v>
      </c>
      <c r="M539" s="22">
        <f t="shared" si="102"/>
        <v>0.04819022278344005</v>
      </c>
      <c r="N539" s="22">
        <f t="shared" si="103"/>
        <v>1.204755569586001</v>
      </c>
      <c r="O539" s="25">
        <f t="shared" si="104"/>
        <v>1.6063407594480015</v>
      </c>
    </row>
    <row r="540" spans="1:15" ht="15">
      <c r="A540" s="10">
        <v>9</v>
      </c>
      <c r="B540" s="9">
        <v>38733</v>
      </c>
      <c r="C540" s="37">
        <v>71</v>
      </c>
      <c r="D540" s="10">
        <v>151</v>
      </c>
      <c r="E540" s="10">
        <v>50</v>
      </c>
      <c r="F540" s="10">
        <v>750</v>
      </c>
      <c r="G540" s="10">
        <f t="shared" si="99"/>
        <v>0.75</v>
      </c>
      <c r="H540" s="10">
        <v>0.753</v>
      </c>
      <c r="I540" s="10">
        <v>1</v>
      </c>
      <c r="J540" s="30">
        <f t="shared" si="101"/>
        <v>0.74</v>
      </c>
      <c r="K540" s="30">
        <v>0.013</v>
      </c>
      <c r="L540" s="22">
        <f t="shared" si="100"/>
        <v>63.908180752232326</v>
      </c>
      <c r="M540" s="22">
        <f t="shared" si="102"/>
        <v>0.06390818075223233</v>
      </c>
      <c r="N540" s="22">
        <f t="shared" si="103"/>
        <v>1.597704518805808</v>
      </c>
      <c r="O540" s="25">
        <f t="shared" si="104"/>
        <v>2.1302726917410775</v>
      </c>
    </row>
    <row r="541" spans="1:15" ht="15">
      <c r="A541" s="10">
        <v>11</v>
      </c>
      <c r="B541" s="9">
        <v>38733</v>
      </c>
      <c r="C541" s="37">
        <v>71</v>
      </c>
      <c r="D541" s="10">
        <v>151</v>
      </c>
      <c r="E541" s="10">
        <v>41</v>
      </c>
      <c r="F541" s="10">
        <v>500</v>
      </c>
      <c r="G541" s="10">
        <f t="shared" si="99"/>
        <v>0.5</v>
      </c>
      <c r="H541" s="10">
        <v>0.521</v>
      </c>
      <c r="I541" s="10">
        <v>2</v>
      </c>
      <c r="J541" s="30">
        <f t="shared" si="101"/>
        <v>0.508</v>
      </c>
      <c r="K541" s="30">
        <v>0.013</v>
      </c>
      <c r="L541" s="22">
        <f t="shared" si="100"/>
        <v>43.87210246234327</v>
      </c>
      <c r="M541" s="22">
        <f t="shared" si="102"/>
        <v>0.04387210246234327</v>
      </c>
      <c r="N541" s="22">
        <f t="shared" si="103"/>
        <v>2.1936051231171634</v>
      </c>
      <c r="O541" s="25">
        <f t="shared" si="104"/>
        <v>4.387210246234327</v>
      </c>
    </row>
    <row r="542" spans="1:20" ht="15">
      <c r="A542" s="10">
        <v>13</v>
      </c>
      <c r="B542" s="9">
        <v>38733</v>
      </c>
      <c r="C542" s="37">
        <v>71</v>
      </c>
      <c r="D542" s="10">
        <v>151</v>
      </c>
      <c r="E542" s="10">
        <v>27</v>
      </c>
      <c r="F542" s="10">
        <v>500</v>
      </c>
      <c r="G542" s="10">
        <f aca="true" t="shared" si="105" ref="G542:G596">F542/1000</f>
        <v>0.5</v>
      </c>
      <c r="H542" s="10">
        <v>0.972</v>
      </c>
      <c r="I542" s="10">
        <v>2</v>
      </c>
      <c r="J542" s="30">
        <f t="shared" si="101"/>
        <v>0.959</v>
      </c>
      <c r="K542" s="30">
        <v>0.013</v>
      </c>
      <c r="L542" s="22">
        <f t="shared" si="100"/>
        <v>82.82154775863621</v>
      </c>
      <c r="M542" s="22">
        <f t="shared" si="102"/>
        <v>0.08282154775863622</v>
      </c>
      <c r="N542" s="22">
        <f t="shared" si="103"/>
        <v>4.14107738793181</v>
      </c>
      <c r="O542" s="25">
        <f t="shared" si="104"/>
        <v>8.28215477586362</v>
      </c>
      <c r="R542" t="s">
        <v>17</v>
      </c>
      <c r="S542" t="s">
        <v>8</v>
      </c>
      <c r="T542" t="s">
        <v>15</v>
      </c>
    </row>
    <row r="543" spans="1:20" ht="15">
      <c r="A543" s="10">
        <v>15</v>
      </c>
      <c r="B543" s="9">
        <v>38733</v>
      </c>
      <c r="C543" s="37">
        <v>71</v>
      </c>
      <c r="D543" s="10">
        <v>151</v>
      </c>
      <c r="E543" s="10">
        <v>18</v>
      </c>
      <c r="F543" s="10">
        <v>500</v>
      </c>
      <c r="G543" s="10">
        <f t="shared" si="105"/>
        <v>0.5</v>
      </c>
      <c r="H543" s="10">
        <v>0.904</v>
      </c>
      <c r="I543" s="10">
        <v>2</v>
      </c>
      <c r="J543" s="30">
        <f t="shared" si="101"/>
        <v>0.891</v>
      </c>
      <c r="K543" s="30">
        <v>0.013</v>
      </c>
      <c r="L543" s="22">
        <f t="shared" si="100"/>
        <v>76.9489041219446</v>
      </c>
      <c r="M543" s="22">
        <f t="shared" si="102"/>
        <v>0.07694890412194459</v>
      </c>
      <c r="N543" s="22">
        <f t="shared" si="103"/>
        <v>3.8474452060972295</v>
      </c>
      <c r="O543" s="25">
        <f t="shared" si="104"/>
        <v>7.694890412194459</v>
      </c>
      <c r="R543" t="s">
        <v>11</v>
      </c>
      <c r="S543">
        <v>0.001</v>
      </c>
      <c r="T543">
        <f>AVERAGE(S543:S545)</f>
        <v>0.001</v>
      </c>
    </row>
    <row r="544" spans="1:19" ht="15">
      <c r="A544" s="10">
        <v>17</v>
      </c>
      <c r="B544" s="9">
        <v>38733</v>
      </c>
      <c r="C544" s="37">
        <v>71</v>
      </c>
      <c r="D544" s="10">
        <v>151</v>
      </c>
      <c r="E544" s="10">
        <v>11</v>
      </c>
      <c r="F544" s="10">
        <v>500</v>
      </c>
      <c r="G544" s="10">
        <f t="shared" si="105"/>
        <v>0.5</v>
      </c>
      <c r="H544" s="10">
        <v>0.96</v>
      </c>
      <c r="I544" s="10">
        <v>2</v>
      </c>
      <c r="J544" s="30">
        <f t="shared" si="101"/>
        <v>0.947</v>
      </c>
      <c r="K544" s="30">
        <v>0.013</v>
      </c>
      <c r="L544" s="22">
        <f t="shared" si="100"/>
        <v>81.78519888157298</v>
      </c>
      <c r="M544" s="22">
        <f t="shared" si="102"/>
        <v>0.08178519888157298</v>
      </c>
      <c r="N544" s="22">
        <f t="shared" si="103"/>
        <v>4.089259944078649</v>
      </c>
      <c r="O544" s="25">
        <f t="shared" si="104"/>
        <v>8.178519888157298</v>
      </c>
      <c r="R544" t="s">
        <v>11</v>
      </c>
      <c r="S544">
        <v>0.001</v>
      </c>
    </row>
    <row r="545" spans="1:19" ht="15">
      <c r="A545" s="10">
        <v>19</v>
      </c>
      <c r="B545" s="9">
        <v>38733</v>
      </c>
      <c r="C545" s="37">
        <v>71</v>
      </c>
      <c r="D545" s="10">
        <v>151</v>
      </c>
      <c r="E545" s="10">
        <v>8</v>
      </c>
      <c r="F545" s="10">
        <v>500</v>
      </c>
      <c r="G545" s="10">
        <f t="shared" si="105"/>
        <v>0.5</v>
      </c>
      <c r="H545" s="10">
        <v>0.991</v>
      </c>
      <c r="I545" s="10">
        <v>2</v>
      </c>
      <c r="J545" s="30">
        <f t="shared" si="101"/>
        <v>0.978</v>
      </c>
      <c r="K545" s="30">
        <v>0.013</v>
      </c>
      <c r="L545" s="22">
        <f t="shared" si="100"/>
        <v>84.46243348065299</v>
      </c>
      <c r="M545" s="22">
        <f t="shared" si="102"/>
        <v>0.08446243348065299</v>
      </c>
      <c r="N545" s="22">
        <f t="shared" si="103"/>
        <v>4.223121674032649</v>
      </c>
      <c r="O545" s="25">
        <f t="shared" si="104"/>
        <v>8.446243348065298</v>
      </c>
      <c r="R545" t="s">
        <v>11</v>
      </c>
      <c r="S545">
        <v>0.001</v>
      </c>
    </row>
    <row r="546" spans="1:15" ht="15">
      <c r="A546" s="10">
        <v>21</v>
      </c>
      <c r="B546" s="9">
        <v>38733</v>
      </c>
      <c r="C546" s="37">
        <v>71</v>
      </c>
      <c r="D546" s="10">
        <v>151</v>
      </c>
      <c r="E546" s="10">
        <v>4</v>
      </c>
      <c r="F546" s="10">
        <v>500</v>
      </c>
      <c r="G546" s="10">
        <f t="shared" si="105"/>
        <v>0.5</v>
      </c>
      <c r="H546" s="10">
        <v>0.883</v>
      </c>
      <c r="I546" s="10">
        <v>2</v>
      </c>
      <c r="J546" s="30">
        <f t="shared" si="101"/>
        <v>0.87</v>
      </c>
      <c r="K546" s="30">
        <v>0.013</v>
      </c>
      <c r="L546" s="22">
        <f t="shared" si="100"/>
        <v>75.13529358708395</v>
      </c>
      <c r="M546" s="22">
        <f t="shared" si="102"/>
        <v>0.07513529358708396</v>
      </c>
      <c r="N546" s="22">
        <f t="shared" si="103"/>
        <v>3.7567646793541973</v>
      </c>
      <c r="O546" s="25">
        <f t="shared" si="104"/>
        <v>7.513529358708395</v>
      </c>
    </row>
    <row r="547" spans="1:15" ht="15">
      <c r="A547" s="10">
        <v>23</v>
      </c>
      <c r="B547" s="9">
        <v>38733</v>
      </c>
      <c r="C547" s="37">
        <v>71</v>
      </c>
      <c r="D547" s="10">
        <v>151</v>
      </c>
      <c r="E547" s="10">
        <v>0</v>
      </c>
      <c r="F547" s="10">
        <v>500</v>
      </c>
      <c r="G547" s="10">
        <f t="shared" si="105"/>
        <v>0.5</v>
      </c>
      <c r="H547" s="10">
        <v>0.928</v>
      </c>
      <c r="I547" s="10">
        <v>2</v>
      </c>
      <c r="J547" s="30">
        <f t="shared" si="101"/>
        <v>0.915</v>
      </c>
      <c r="K547" s="30">
        <v>0.013</v>
      </c>
      <c r="L547" s="22">
        <f t="shared" si="100"/>
        <v>79.02160187607106</v>
      </c>
      <c r="M547" s="22">
        <f t="shared" si="102"/>
        <v>0.07902160187607106</v>
      </c>
      <c r="N547" s="22">
        <f t="shared" si="103"/>
        <v>3.9510800938035526</v>
      </c>
      <c r="O547" s="25">
        <f t="shared" si="104"/>
        <v>7.902160187607105</v>
      </c>
    </row>
    <row r="548" spans="1:19" ht="15">
      <c r="A548" s="10">
        <v>1</v>
      </c>
      <c r="B548" s="9">
        <v>38733</v>
      </c>
      <c r="C548" s="37">
        <v>73</v>
      </c>
      <c r="D548" s="10">
        <v>153</v>
      </c>
      <c r="E548" s="10">
        <v>150</v>
      </c>
      <c r="F548" s="10">
        <v>750</v>
      </c>
      <c r="G548" s="10">
        <f t="shared" si="105"/>
        <v>0.75</v>
      </c>
      <c r="H548" s="10">
        <v>0.2</v>
      </c>
      <c r="I548" s="10">
        <v>1</v>
      </c>
      <c r="J548" s="30">
        <f t="shared" si="101"/>
        <v>0.187</v>
      </c>
      <c r="K548" s="30">
        <v>0.013</v>
      </c>
      <c r="L548" s="22">
        <f t="shared" si="100"/>
        <v>16.149770000901952</v>
      </c>
      <c r="M548" s="22">
        <f t="shared" si="102"/>
        <v>0.016149770000901953</v>
      </c>
      <c r="N548" s="22">
        <f t="shared" si="103"/>
        <v>0.4037442500225488</v>
      </c>
      <c r="O548" s="25">
        <f t="shared" si="104"/>
        <v>0.5383256666967318</v>
      </c>
      <c r="R548" t="s">
        <v>29</v>
      </c>
      <c r="S548">
        <v>0.013</v>
      </c>
    </row>
    <row r="549" spans="1:15" ht="15">
      <c r="A549" s="10">
        <v>3</v>
      </c>
      <c r="B549" s="9">
        <v>38733</v>
      </c>
      <c r="C549" s="37">
        <v>73</v>
      </c>
      <c r="D549" s="10">
        <v>153</v>
      </c>
      <c r="E549" s="10">
        <v>100</v>
      </c>
      <c r="F549" s="10">
        <v>750</v>
      </c>
      <c r="G549" s="10">
        <f t="shared" si="105"/>
        <v>0.75</v>
      </c>
      <c r="H549" s="10">
        <v>0.296</v>
      </c>
      <c r="I549" s="10">
        <v>1</v>
      </c>
      <c r="J549" s="30">
        <f t="shared" si="101"/>
        <v>0.283</v>
      </c>
      <c r="K549" s="30">
        <v>0.013</v>
      </c>
      <c r="L549" s="22">
        <f t="shared" si="100"/>
        <v>24.440561017407767</v>
      </c>
      <c r="M549" s="22">
        <f t="shared" si="102"/>
        <v>0.024440561017407766</v>
      </c>
      <c r="N549" s="22">
        <f t="shared" si="103"/>
        <v>0.6110140254351941</v>
      </c>
      <c r="O549" s="25">
        <f t="shared" si="104"/>
        <v>0.8146853672469255</v>
      </c>
    </row>
    <row r="550" spans="1:15" ht="15">
      <c r="A550" s="10">
        <v>5</v>
      </c>
      <c r="B550" s="9">
        <v>38733</v>
      </c>
      <c r="C550" s="37">
        <v>73</v>
      </c>
      <c r="D550" s="10">
        <v>153</v>
      </c>
      <c r="E550" s="10">
        <v>80</v>
      </c>
      <c r="F550" s="10">
        <v>700</v>
      </c>
      <c r="G550" s="10">
        <f t="shared" si="105"/>
        <v>0.7</v>
      </c>
      <c r="H550" s="10">
        <v>0.389</v>
      </c>
      <c r="I550" s="10">
        <v>1</v>
      </c>
      <c r="J550" s="30">
        <f t="shared" si="101"/>
        <v>0.376</v>
      </c>
      <c r="K550" s="30">
        <v>0.013</v>
      </c>
      <c r="L550" s="22">
        <f t="shared" si="100"/>
        <v>32.47226481464778</v>
      </c>
      <c r="M550" s="22">
        <f t="shared" si="102"/>
        <v>0.03247226481464778</v>
      </c>
      <c r="N550" s="22">
        <f t="shared" si="103"/>
        <v>0.8118066203661944</v>
      </c>
      <c r="O550" s="25">
        <f t="shared" si="104"/>
        <v>1.1597237433802778</v>
      </c>
    </row>
    <row r="551" spans="1:15" ht="15">
      <c r="A551" s="10">
        <v>7</v>
      </c>
      <c r="B551" s="9">
        <v>38733</v>
      </c>
      <c r="C551" s="37">
        <v>73</v>
      </c>
      <c r="D551" s="10">
        <v>153</v>
      </c>
      <c r="E551" s="10">
        <v>60</v>
      </c>
      <c r="F551" s="10">
        <v>500</v>
      </c>
      <c r="G551" s="10">
        <f t="shared" si="105"/>
        <v>0.5</v>
      </c>
      <c r="H551" s="10">
        <v>0.393</v>
      </c>
      <c r="I551" s="10">
        <v>1</v>
      </c>
      <c r="J551" s="30">
        <f t="shared" si="101"/>
        <v>0.38</v>
      </c>
      <c r="K551" s="30">
        <v>0.013</v>
      </c>
      <c r="L551" s="22">
        <f t="shared" si="100"/>
        <v>32.81771444033552</v>
      </c>
      <c r="M551" s="22">
        <f t="shared" si="102"/>
        <v>0.03281771444033552</v>
      </c>
      <c r="N551" s="22">
        <f t="shared" si="103"/>
        <v>0.820442861008388</v>
      </c>
      <c r="O551" s="25">
        <f t="shared" si="104"/>
        <v>1.640885722016776</v>
      </c>
    </row>
    <row r="552" spans="1:15" ht="15">
      <c r="A552" s="10">
        <v>9</v>
      </c>
      <c r="B552" s="9">
        <v>38733</v>
      </c>
      <c r="C552" s="37">
        <v>73</v>
      </c>
      <c r="D552" s="10">
        <v>153</v>
      </c>
      <c r="E552" s="10">
        <v>50</v>
      </c>
      <c r="F552" s="10">
        <v>500</v>
      </c>
      <c r="G552" s="10">
        <f t="shared" si="105"/>
        <v>0.5</v>
      </c>
      <c r="H552" s="10">
        <v>0.98</v>
      </c>
      <c r="I552" s="10">
        <v>1</v>
      </c>
      <c r="J552" s="30">
        <f t="shared" si="101"/>
        <v>0.967</v>
      </c>
      <c r="K552" s="30">
        <v>0.013</v>
      </c>
      <c r="L552" s="22">
        <f t="shared" si="100"/>
        <v>83.5124470100117</v>
      </c>
      <c r="M552" s="22">
        <f t="shared" si="102"/>
        <v>0.0835124470100117</v>
      </c>
      <c r="N552" s="22">
        <f t="shared" si="103"/>
        <v>2.087811175250293</v>
      </c>
      <c r="O552" s="25">
        <f t="shared" si="104"/>
        <v>4.175622350500586</v>
      </c>
    </row>
    <row r="553" spans="1:15" ht="15">
      <c r="A553" s="10">
        <v>11</v>
      </c>
      <c r="B553" s="9">
        <v>38733</v>
      </c>
      <c r="C553" s="37">
        <v>73</v>
      </c>
      <c r="D553" s="10">
        <v>153</v>
      </c>
      <c r="E553" s="10">
        <v>42</v>
      </c>
      <c r="F553" s="10">
        <v>500</v>
      </c>
      <c r="G553" s="10">
        <f t="shared" si="105"/>
        <v>0.5</v>
      </c>
      <c r="H553" s="10">
        <v>0.646</v>
      </c>
      <c r="I553" s="10">
        <v>2</v>
      </c>
      <c r="J553" s="30">
        <f t="shared" si="101"/>
        <v>0.633</v>
      </c>
      <c r="K553" s="30">
        <v>0.013</v>
      </c>
      <c r="L553" s="22">
        <f t="shared" si="100"/>
        <v>54.66740326508522</v>
      </c>
      <c r="M553" s="22">
        <f t="shared" si="102"/>
        <v>0.05466740326508522</v>
      </c>
      <c r="N553" s="22">
        <f t="shared" si="103"/>
        <v>2.733370163254261</v>
      </c>
      <c r="O553" s="25">
        <f t="shared" si="104"/>
        <v>5.466740326508522</v>
      </c>
    </row>
    <row r="554" spans="1:15" ht="15">
      <c r="A554" s="10">
        <v>13</v>
      </c>
      <c r="B554" s="9">
        <v>38733</v>
      </c>
      <c r="C554" s="37">
        <v>73</v>
      </c>
      <c r="D554" s="10">
        <v>153</v>
      </c>
      <c r="E554" s="10">
        <v>28</v>
      </c>
      <c r="F554" s="10">
        <v>250</v>
      </c>
      <c r="G554" s="10">
        <f t="shared" si="105"/>
        <v>0.25</v>
      </c>
      <c r="H554" s="10">
        <v>0.423</v>
      </c>
      <c r="I554" s="10">
        <v>2</v>
      </c>
      <c r="J554" s="30">
        <f t="shared" si="101"/>
        <v>0.41</v>
      </c>
      <c r="K554" s="30">
        <v>0.013</v>
      </c>
      <c r="L554" s="22">
        <f t="shared" si="100"/>
        <v>35.40858663299358</v>
      </c>
      <c r="M554" s="22">
        <f t="shared" si="102"/>
        <v>0.03540858663299358</v>
      </c>
      <c r="N554" s="22">
        <f t="shared" si="103"/>
        <v>1.7704293316496789</v>
      </c>
      <c r="O554" s="25">
        <f t="shared" si="104"/>
        <v>7.0817173265987154</v>
      </c>
    </row>
    <row r="555" spans="1:15" ht="15">
      <c r="A555" s="10">
        <v>15</v>
      </c>
      <c r="B555" s="9">
        <v>38733</v>
      </c>
      <c r="C555" s="37">
        <v>73</v>
      </c>
      <c r="D555" s="10">
        <v>153</v>
      </c>
      <c r="E555" s="10">
        <v>18</v>
      </c>
      <c r="F555" s="10">
        <v>250</v>
      </c>
      <c r="G555" s="10">
        <f t="shared" si="105"/>
        <v>0.25</v>
      </c>
      <c r="H555" s="10">
        <v>0.563</v>
      </c>
      <c r="I555" s="10">
        <v>2</v>
      </c>
      <c r="J555" s="30">
        <f t="shared" si="101"/>
        <v>0.5499999999999999</v>
      </c>
      <c r="K555" s="30">
        <v>0.013</v>
      </c>
      <c r="L555" s="22">
        <f t="shared" si="100"/>
        <v>47.49932353206456</v>
      </c>
      <c r="M555" s="22">
        <f t="shared" si="102"/>
        <v>0.04749932353206456</v>
      </c>
      <c r="N555" s="22">
        <f t="shared" si="103"/>
        <v>2.374966176603228</v>
      </c>
      <c r="O555" s="25">
        <f t="shared" si="104"/>
        <v>9.499864706412913</v>
      </c>
    </row>
    <row r="556" spans="1:15" ht="15">
      <c r="A556" s="10">
        <v>17</v>
      </c>
      <c r="B556" s="9">
        <v>38733</v>
      </c>
      <c r="C556" s="37">
        <v>73</v>
      </c>
      <c r="D556" s="10">
        <v>153</v>
      </c>
      <c r="E556" s="10">
        <v>12</v>
      </c>
      <c r="F556" s="10">
        <v>250</v>
      </c>
      <c r="G556" s="10">
        <f t="shared" si="105"/>
        <v>0.25</v>
      </c>
      <c r="H556" s="10">
        <v>0.525</v>
      </c>
      <c r="I556" s="10">
        <v>2</v>
      </c>
      <c r="J556" s="30">
        <f t="shared" si="101"/>
        <v>0.512</v>
      </c>
      <c r="K556" s="30">
        <v>0.013</v>
      </c>
      <c r="L556" s="22">
        <f t="shared" si="100"/>
        <v>44.21755208803101</v>
      </c>
      <c r="M556" s="22">
        <f t="shared" si="102"/>
        <v>0.04421755208803101</v>
      </c>
      <c r="N556" s="22">
        <f t="shared" si="103"/>
        <v>2.2108776044015506</v>
      </c>
      <c r="O556" s="25">
        <f t="shared" si="104"/>
        <v>8.843510417606202</v>
      </c>
    </row>
    <row r="557" spans="1:15" ht="15">
      <c r="A557" s="10">
        <v>19</v>
      </c>
      <c r="B557" s="9">
        <v>38733</v>
      </c>
      <c r="C557" s="37">
        <v>73</v>
      </c>
      <c r="D557" s="10">
        <v>153</v>
      </c>
      <c r="E557" s="10">
        <v>9</v>
      </c>
      <c r="F557" s="10">
        <v>250</v>
      </c>
      <c r="G557" s="10">
        <f t="shared" si="105"/>
        <v>0.25</v>
      </c>
      <c r="H557" s="10">
        <v>0.545</v>
      </c>
      <c r="I557" s="10">
        <v>2</v>
      </c>
      <c r="J557" s="30">
        <f t="shared" si="101"/>
        <v>0.532</v>
      </c>
      <c r="K557" s="30">
        <v>0.013</v>
      </c>
      <c r="L557" s="22">
        <f t="shared" si="100"/>
        <v>45.94480021646973</v>
      </c>
      <c r="M557" s="22">
        <f t="shared" si="102"/>
        <v>0.04594480021646973</v>
      </c>
      <c r="N557" s="22">
        <f t="shared" si="103"/>
        <v>2.2972400108234865</v>
      </c>
      <c r="O557" s="25">
        <f t="shared" si="104"/>
        <v>9.188960043293946</v>
      </c>
    </row>
    <row r="558" spans="1:15" ht="15">
      <c r="A558" s="10">
        <v>21</v>
      </c>
      <c r="B558" s="9">
        <v>38733</v>
      </c>
      <c r="C558" s="37">
        <v>73</v>
      </c>
      <c r="D558" s="10">
        <v>153</v>
      </c>
      <c r="E558" s="10">
        <v>4</v>
      </c>
      <c r="F558" s="10">
        <v>250</v>
      </c>
      <c r="G558" s="10">
        <f t="shared" si="105"/>
        <v>0.25</v>
      </c>
      <c r="H558" s="10">
        <v>0.582</v>
      </c>
      <c r="I558" s="10">
        <v>2</v>
      </c>
      <c r="J558" s="30">
        <f t="shared" si="101"/>
        <v>0.569</v>
      </c>
      <c r="K558" s="30">
        <v>0.013</v>
      </c>
      <c r="L558" s="22">
        <f t="shared" si="100"/>
        <v>49.14020925408134</v>
      </c>
      <c r="M558" s="22">
        <f t="shared" si="102"/>
        <v>0.04914020925408134</v>
      </c>
      <c r="N558" s="22">
        <f t="shared" si="103"/>
        <v>2.4570104627040674</v>
      </c>
      <c r="O558" s="25">
        <f t="shared" si="104"/>
        <v>9.82804185081627</v>
      </c>
    </row>
    <row r="559" spans="1:15" ht="15">
      <c r="A559" s="10">
        <v>23</v>
      </c>
      <c r="B559" s="9">
        <v>38733</v>
      </c>
      <c r="C559" s="37">
        <v>73</v>
      </c>
      <c r="D559" s="10">
        <v>153</v>
      </c>
      <c r="E559" s="10">
        <v>0</v>
      </c>
      <c r="F559" s="10">
        <v>250</v>
      </c>
      <c r="G559" s="10">
        <f t="shared" si="105"/>
        <v>0.25</v>
      </c>
      <c r="H559" s="10">
        <v>0.547</v>
      </c>
      <c r="I559" s="10">
        <v>2</v>
      </c>
      <c r="J559" s="30">
        <f t="shared" si="101"/>
        <v>0.534</v>
      </c>
      <c r="K559" s="30">
        <v>0.013</v>
      </c>
      <c r="L559" s="22">
        <f t="shared" si="100"/>
        <v>46.1175250293136</v>
      </c>
      <c r="M559" s="22">
        <f t="shared" si="102"/>
        <v>0.0461175250293136</v>
      </c>
      <c r="N559" s="22">
        <f t="shared" si="103"/>
        <v>2.30587625146568</v>
      </c>
      <c r="O559" s="25">
        <f t="shared" si="104"/>
        <v>9.22350500586272</v>
      </c>
    </row>
    <row r="560" spans="1:15" ht="15">
      <c r="A560" s="10">
        <v>1</v>
      </c>
      <c r="B560" s="9">
        <v>38733</v>
      </c>
      <c r="C560" s="37">
        <v>74</v>
      </c>
      <c r="D560" s="10">
        <v>154</v>
      </c>
      <c r="E560" s="10">
        <v>150</v>
      </c>
      <c r="F560" s="10">
        <v>980</v>
      </c>
      <c r="G560" s="10">
        <f t="shared" si="105"/>
        <v>0.98</v>
      </c>
      <c r="H560" s="10">
        <v>0.169</v>
      </c>
      <c r="I560" s="10">
        <v>1</v>
      </c>
      <c r="J560" s="30">
        <f t="shared" si="101"/>
        <v>0.156</v>
      </c>
      <c r="K560" s="30">
        <v>0.013</v>
      </c>
      <c r="L560" s="22">
        <f t="shared" si="100"/>
        <v>13.47253540182195</v>
      </c>
      <c r="M560" s="22">
        <f t="shared" si="102"/>
        <v>0.013472535401821951</v>
      </c>
      <c r="N560" s="22">
        <f t="shared" si="103"/>
        <v>0.33681338504554875</v>
      </c>
      <c r="O560" s="25">
        <f t="shared" si="104"/>
        <v>0.34368712759749875</v>
      </c>
    </row>
    <row r="561" spans="1:15" ht="15">
      <c r="A561" s="10">
        <v>3</v>
      </c>
      <c r="B561" s="9">
        <v>38733</v>
      </c>
      <c r="C561" s="37">
        <v>74</v>
      </c>
      <c r="D561" s="10">
        <v>154</v>
      </c>
      <c r="E561" s="10">
        <v>100</v>
      </c>
      <c r="F561" s="10">
        <v>970</v>
      </c>
      <c r="G561" s="10">
        <f t="shared" si="105"/>
        <v>0.97</v>
      </c>
      <c r="H561" s="10">
        <v>0.326</v>
      </c>
      <c r="I561" s="10">
        <v>1</v>
      </c>
      <c r="J561" s="30">
        <f t="shared" si="101"/>
        <v>0.313</v>
      </c>
      <c r="K561" s="30">
        <v>0.013</v>
      </c>
      <c r="L561" s="22">
        <f t="shared" si="100"/>
        <v>27.031433210065835</v>
      </c>
      <c r="M561" s="22">
        <f t="shared" si="102"/>
        <v>0.027031433210065837</v>
      </c>
      <c r="N561" s="22">
        <f t="shared" si="103"/>
        <v>0.675785830251646</v>
      </c>
      <c r="O561" s="25">
        <f t="shared" si="104"/>
        <v>0.6966864229398412</v>
      </c>
    </row>
    <row r="562" spans="1:15" ht="15">
      <c r="A562" s="10">
        <v>5</v>
      </c>
      <c r="B562" s="9">
        <v>38733</v>
      </c>
      <c r="C562" s="37">
        <v>74</v>
      </c>
      <c r="D562" s="10">
        <v>154</v>
      </c>
      <c r="E562" s="10">
        <v>80</v>
      </c>
      <c r="F562" s="10">
        <v>970</v>
      </c>
      <c r="G562" s="10">
        <f t="shared" si="105"/>
        <v>0.97</v>
      </c>
      <c r="H562" s="10">
        <v>0.552</v>
      </c>
      <c r="I562" s="10">
        <v>1</v>
      </c>
      <c r="J562" s="30">
        <f t="shared" si="101"/>
        <v>0.539</v>
      </c>
      <c r="K562" s="30">
        <v>0.013</v>
      </c>
      <c r="L562" s="22">
        <f t="shared" si="100"/>
        <v>46.54933706142328</v>
      </c>
      <c r="M562" s="22">
        <f t="shared" si="102"/>
        <v>0.04654933706142328</v>
      </c>
      <c r="N562" s="22">
        <f t="shared" si="103"/>
        <v>1.163733426535582</v>
      </c>
      <c r="O562" s="25">
        <f t="shared" si="104"/>
        <v>1.1997251819954455</v>
      </c>
    </row>
    <row r="563" spans="1:15" ht="15">
      <c r="A563" s="10">
        <v>7</v>
      </c>
      <c r="B563" s="9">
        <v>38733</v>
      </c>
      <c r="C563" s="37">
        <v>74</v>
      </c>
      <c r="D563" s="10">
        <v>154</v>
      </c>
      <c r="E563" s="10">
        <v>70</v>
      </c>
      <c r="F563" s="10">
        <v>800</v>
      </c>
      <c r="G563" s="10">
        <f t="shared" si="105"/>
        <v>0.8</v>
      </c>
      <c r="H563" s="10">
        <v>0.627</v>
      </c>
      <c r="I563" s="10">
        <v>1</v>
      </c>
      <c r="J563" s="30">
        <f t="shared" si="101"/>
        <v>0.614</v>
      </c>
      <c r="K563" s="30">
        <v>0.013</v>
      </c>
      <c r="L563" s="22">
        <f t="shared" si="100"/>
        <v>53.026517543068444</v>
      </c>
      <c r="M563" s="22">
        <f t="shared" si="102"/>
        <v>0.05302651754306845</v>
      </c>
      <c r="N563" s="22">
        <f t="shared" si="103"/>
        <v>1.325662938576711</v>
      </c>
      <c r="O563" s="25">
        <f t="shared" si="104"/>
        <v>1.6570786732208886</v>
      </c>
    </row>
    <row r="564" spans="1:15" ht="15">
      <c r="A564" s="10">
        <v>9</v>
      </c>
      <c r="B564" s="9">
        <v>38733</v>
      </c>
      <c r="C564" s="37">
        <v>74</v>
      </c>
      <c r="D564" s="10">
        <v>154</v>
      </c>
      <c r="E564" s="10">
        <v>60</v>
      </c>
      <c r="F564" s="10">
        <v>700</v>
      </c>
      <c r="G564" s="10">
        <f t="shared" si="105"/>
        <v>0.7</v>
      </c>
      <c r="H564" s="10">
        <v>0.563</v>
      </c>
      <c r="I564" s="10">
        <v>2</v>
      </c>
      <c r="J564" s="30">
        <f t="shared" si="101"/>
        <v>0.5499999999999999</v>
      </c>
      <c r="K564" s="30">
        <v>0.013</v>
      </c>
      <c r="L564" s="22">
        <f t="shared" si="100"/>
        <v>47.49932353206456</v>
      </c>
      <c r="M564" s="22">
        <f t="shared" si="102"/>
        <v>0.04749932353206456</v>
      </c>
      <c r="N564" s="22">
        <f t="shared" si="103"/>
        <v>2.374966176603228</v>
      </c>
      <c r="O564" s="25">
        <f t="shared" si="104"/>
        <v>3.3928088237188976</v>
      </c>
    </row>
    <row r="565" spans="1:15" ht="15">
      <c r="A565" s="10">
        <v>11</v>
      </c>
      <c r="B565" s="9">
        <v>38733</v>
      </c>
      <c r="C565" s="37">
        <v>74</v>
      </c>
      <c r="D565" s="10">
        <v>154</v>
      </c>
      <c r="E565" s="10">
        <v>51</v>
      </c>
      <c r="F565" s="10">
        <v>700</v>
      </c>
      <c r="G565" s="10">
        <f t="shared" si="105"/>
        <v>0.7</v>
      </c>
      <c r="H565" s="10">
        <v>0.797</v>
      </c>
      <c r="I565" s="10">
        <v>2</v>
      </c>
      <c r="J565" s="30">
        <f t="shared" si="101"/>
        <v>0.784</v>
      </c>
      <c r="K565" s="30">
        <v>0.013</v>
      </c>
      <c r="L565" s="22">
        <f t="shared" si="100"/>
        <v>67.7081266347975</v>
      </c>
      <c r="M565" s="22">
        <f t="shared" si="102"/>
        <v>0.0677081266347975</v>
      </c>
      <c r="N565" s="22">
        <f t="shared" si="103"/>
        <v>3.3854063317398753</v>
      </c>
      <c r="O565" s="25">
        <f t="shared" si="104"/>
        <v>4.836294759628394</v>
      </c>
    </row>
    <row r="566" spans="1:15" ht="15">
      <c r="A566" s="10">
        <v>13</v>
      </c>
      <c r="B566" s="9">
        <v>38733</v>
      </c>
      <c r="C566" s="37">
        <v>74</v>
      </c>
      <c r="D566" s="10">
        <v>154</v>
      </c>
      <c r="E566" s="10">
        <v>34</v>
      </c>
      <c r="F566" s="10">
        <v>500</v>
      </c>
      <c r="G566" s="10">
        <f t="shared" si="105"/>
        <v>0.5</v>
      </c>
      <c r="H566" s="10">
        <v>0.722</v>
      </c>
      <c r="I566" s="10">
        <v>2</v>
      </c>
      <c r="J566" s="30">
        <f t="shared" si="101"/>
        <v>0.709</v>
      </c>
      <c r="K566" s="30">
        <v>0.013</v>
      </c>
      <c r="L566" s="22">
        <f t="shared" si="100"/>
        <v>61.230946153152324</v>
      </c>
      <c r="M566" s="22">
        <f t="shared" si="102"/>
        <v>0.061230946153152326</v>
      </c>
      <c r="N566" s="22">
        <f t="shared" si="103"/>
        <v>3.061547307657616</v>
      </c>
      <c r="O566" s="25">
        <f t="shared" si="104"/>
        <v>6.123094615315232</v>
      </c>
    </row>
    <row r="567" spans="1:15" ht="15">
      <c r="A567" s="10">
        <v>15</v>
      </c>
      <c r="B567" s="9">
        <v>38733</v>
      </c>
      <c r="C567" s="37">
        <v>74</v>
      </c>
      <c r="D567" s="10">
        <v>154</v>
      </c>
      <c r="E567" s="10">
        <v>22</v>
      </c>
      <c r="F567" s="10">
        <v>400</v>
      </c>
      <c r="G567" s="10">
        <f t="shared" si="105"/>
        <v>0.4</v>
      </c>
      <c r="H567" s="10">
        <v>0.804</v>
      </c>
      <c r="I567" s="10">
        <v>2</v>
      </c>
      <c r="J567" s="30">
        <f t="shared" si="101"/>
        <v>0.791</v>
      </c>
      <c r="K567" s="30">
        <v>0.013</v>
      </c>
      <c r="L567" s="22">
        <f t="shared" si="100"/>
        <v>68.31266347975104</v>
      </c>
      <c r="M567" s="22">
        <f t="shared" si="102"/>
        <v>0.06831266347975104</v>
      </c>
      <c r="N567" s="22">
        <f t="shared" si="103"/>
        <v>3.415633173987552</v>
      </c>
      <c r="O567" s="25">
        <f t="shared" si="104"/>
        <v>8.53908293496888</v>
      </c>
    </row>
    <row r="568" spans="1:15" ht="15">
      <c r="A568" s="10">
        <v>17</v>
      </c>
      <c r="B568" s="9">
        <v>38733</v>
      </c>
      <c r="C568" s="37">
        <v>74</v>
      </c>
      <c r="D568" s="10">
        <v>154</v>
      </c>
      <c r="E568" s="10">
        <v>14</v>
      </c>
      <c r="F568" s="10">
        <v>400</v>
      </c>
      <c r="G568" s="10">
        <f t="shared" si="105"/>
        <v>0.4</v>
      </c>
      <c r="H568" s="10">
        <v>0.762</v>
      </c>
      <c r="I568" s="10">
        <v>2</v>
      </c>
      <c r="J568" s="30">
        <f t="shared" si="101"/>
        <v>0.749</v>
      </c>
      <c r="K568" s="30">
        <v>0.013</v>
      </c>
      <c r="L568" s="22">
        <f t="shared" si="100"/>
        <v>64.68544241002975</v>
      </c>
      <c r="M568" s="22">
        <f t="shared" si="102"/>
        <v>0.06468544241002976</v>
      </c>
      <c r="N568" s="22">
        <f t="shared" si="103"/>
        <v>3.2342721205014877</v>
      </c>
      <c r="O568" s="25">
        <f t="shared" si="104"/>
        <v>8.085680301253719</v>
      </c>
    </row>
    <row r="569" spans="1:15" ht="15">
      <c r="A569" s="10">
        <v>19</v>
      </c>
      <c r="B569" s="9">
        <v>38733</v>
      </c>
      <c r="C569" s="37">
        <v>74</v>
      </c>
      <c r="D569" s="10">
        <v>154</v>
      </c>
      <c r="E569" s="10">
        <v>10</v>
      </c>
      <c r="F569" s="10">
        <v>400</v>
      </c>
      <c r="G569" s="10">
        <f t="shared" si="105"/>
        <v>0.4</v>
      </c>
      <c r="H569" s="10">
        <v>0.615</v>
      </c>
      <c r="I569" s="10">
        <v>2</v>
      </c>
      <c r="J569" s="30">
        <f t="shared" si="101"/>
        <v>0.602</v>
      </c>
      <c r="K569" s="30">
        <v>0.013</v>
      </c>
      <c r="L569" s="22">
        <f t="shared" si="100"/>
        <v>51.99016866600522</v>
      </c>
      <c r="M569" s="22">
        <f t="shared" si="102"/>
        <v>0.05199016866600522</v>
      </c>
      <c r="N569" s="22">
        <f t="shared" si="103"/>
        <v>2.599508433300261</v>
      </c>
      <c r="O569" s="25">
        <f t="shared" si="104"/>
        <v>6.498771083250652</v>
      </c>
    </row>
    <row r="570" spans="1:15" ht="15">
      <c r="A570" s="10">
        <v>21</v>
      </c>
      <c r="B570" s="9">
        <v>38733</v>
      </c>
      <c r="C570" s="37">
        <v>74</v>
      </c>
      <c r="D570" s="10">
        <v>154</v>
      </c>
      <c r="E570" s="10">
        <v>5</v>
      </c>
      <c r="F570" s="10">
        <v>400</v>
      </c>
      <c r="G570" s="10">
        <f t="shared" si="105"/>
        <v>0.4</v>
      </c>
      <c r="H570" s="10">
        <v>0.673</v>
      </c>
      <c r="I570" s="10">
        <v>2</v>
      </c>
      <c r="J570" s="30">
        <f t="shared" si="101"/>
        <v>0.66</v>
      </c>
      <c r="K570" s="30">
        <v>0.013</v>
      </c>
      <c r="L570" s="22">
        <f t="shared" si="100"/>
        <v>56.99918823847748</v>
      </c>
      <c r="M570" s="22">
        <f t="shared" si="102"/>
        <v>0.05699918823847748</v>
      </c>
      <c r="N570" s="22">
        <f t="shared" si="103"/>
        <v>2.8499594119238743</v>
      </c>
      <c r="O570" s="25">
        <f t="shared" si="104"/>
        <v>7.124898529809685</v>
      </c>
    </row>
    <row r="571" spans="1:15" ht="15">
      <c r="A571" s="10">
        <v>23</v>
      </c>
      <c r="B571" s="9">
        <v>38733</v>
      </c>
      <c r="C571" s="37">
        <v>74</v>
      </c>
      <c r="D571" s="10">
        <v>154</v>
      </c>
      <c r="E571" s="10">
        <v>0</v>
      </c>
      <c r="F571" s="10">
        <v>400</v>
      </c>
      <c r="G571" s="10">
        <f t="shared" si="105"/>
        <v>0.4</v>
      </c>
      <c r="H571" s="10">
        <v>0.632</v>
      </c>
      <c r="I571" s="10">
        <v>2</v>
      </c>
      <c r="J571" s="30">
        <f t="shared" si="101"/>
        <v>0.619</v>
      </c>
      <c r="K571" s="30">
        <v>0.013</v>
      </c>
      <c r="L571" s="22">
        <f t="shared" si="100"/>
        <v>53.45832957517812</v>
      </c>
      <c r="M571" s="22">
        <f t="shared" si="102"/>
        <v>0.05345832957517812</v>
      </c>
      <c r="N571" s="22">
        <f t="shared" si="103"/>
        <v>2.672916478758906</v>
      </c>
      <c r="O571" s="25">
        <f t="shared" si="104"/>
        <v>6.682291196897265</v>
      </c>
    </row>
    <row r="572" spans="1:15" ht="15">
      <c r="A572" s="10">
        <v>1</v>
      </c>
      <c r="B572" s="9">
        <v>38733</v>
      </c>
      <c r="C572" s="37">
        <v>76</v>
      </c>
      <c r="D572" s="10">
        <v>156</v>
      </c>
      <c r="E572" s="10">
        <v>150</v>
      </c>
      <c r="F572" s="10">
        <v>750</v>
      </c>
      <c r="G572" s="10">
        <f t="shared" si="105"/>
        <v>0.75</v>
      </c>
      <c r="H572" s="10">
        <v>0.372</v>
      </c>
      <c r="I572" s="10">
        <v>1</v>
      </c>
      <c r="J572" s="30">
        <f t="shared" si="101"/>
        <v>0.359</v>
      </c>
      <c r="K572" s="30">
        <v>0.013</v>
      </c>
      <c r="L572" s="22">
        <f t="shared" si="100"/>
        <v>31.00410390547487</v>
      </c>
      <c r="M572" s="22">
        <f t="shared" si="102"/>
        <v>0.03100410390547487</v>
      </c>
      <c r="N572" s="22">
        <f t="shared" si="103"/>
        <v>0.7751025976368718</v>
      </c>
      <c r="O572" s="25">
        <f t="shared" si="104"/>
        <v>1.0334701301824958</v>
      </c>
    </row>
    <row r="573" spans="1:15" ht="15">
      <c r="A573" s="10">
        <v>3</v>
      </c>
      <c r="B573" s="9">
        <v>38733</v>
      </c>
      <c r="C573" s="37">
        <v>76</v>
      </c>
      <c r="D573" s="10">
        <v>156</v>
      </c>
      <c r="E573" s="10">
        <v>125</v>
      </c>
      <c r="F573" s="10">
        <v>750</v>
      </c>
      <c r="G573" s="10">
        <f t="shared" si="105"/>
        <v>0.75</v>
      </c>
      <c r="H573" s="10">
        <v>0.378</v>
      </c>
      <c r="I573" s="10">
        <v>1</v>
      </c>
      <c r="J573" s="30">
        <f t="shared" si="101"/>
        <v>0.365</v>
      </c>
      <c r="K573" s="30">
        <v>0.013</v>
      </c>
      <c r="L573" s="22">
        <f t="shared" si="100"/>
        <v>31.522278344006484</v>
      </c>
      <c r="M573" s="22">
        <f t="shared" si="102"/>
        <v>0.031522278344006484</v>
      </c>
      <c r="N573" s="22">
        <f t="shared" si="103"/>
        <v>0.788056958600162</v>
      </c>
      <c r="O573" s="25">
        <f t="shared" si="104"/>
        <v>1.0507426114668827</v>
      </c>
    </row>
    <row r="574" spans="1:15" ht="15">
      <c r="A574" s="10">
        <v>5</v>
      </c>
      <c r="B574" s="9">
        <v>38733</v>
      </c>
      <c r="C574" s="37">
        <v>76</v>
      </c>
      <c r="D574" s="10">
        <v>156</v>
      </c>
      <c r="E574" s="10">
        <v>100</v>
      </c>
      <c r="F574" s="10">
        <v>500</v>
      </c>
      <c r="G574" s="10">
        <f t="shared" si="105"/>
        <v>0.5</v>
      </c>
      <c r="H574" s="10">
        <v>0.388</v>
      </c>
      <c r="I574" s="10">
        <v>1</v>
      </c>
      <c r="J574" s="30">
        <f t="shared" si="101"/>
        <v>0.375</v>
      </c>
      <c r="K574" s="30">
        <v>0.013</v>
      </c>
      <c r="L574" s="22">
        <f t="shared" si="100"/>
        <v>32.38590240822584</v>
      </c>
      <c r="M574" s="22">
        <f t="shared" si="102"/>
        <v>0.032385902408225836</v>
      </c>
      <c r="N574" s="22">
        <f t="shared" si="103"/>
        <v>0.8096475602056459</v>
      </c>
      <c r="O574" s="25">
        <f t="shared" si="104"/>
        <v>1.6192951204112918</v>
      </c>
    </row>
    <row r="575" spans="1:15" ht="15">
      <c r="A575" s="10">
        <v>7</v>
      </c>
      <c r="B575" s="9">
        <v>38733</v>
      </c>
      <c r="C575" s="37">
        <v>76</v>
      </c>
      <c r="D575" s="10">
        <v>156</v>
      </c>
      <c r="E575" s="10">
        <v>80</v>
      </c>
      <c r="F575" s="10">
        <v>500</v>
      </c>
      <c r="G575" s="10">
        <f t="shared" si="105"/>
        <v>0.5</v>
      </c>
      <c r="H575" s="10">
        <v>0.373</v>
      </c>
      <c r="I575" s="10">
        <v>1</v>
      </c>
      <c r="J575" s="30">
        <f t="shared" si="101"/>
        <v>0.36</v>
      </c>
      <c r="K575" s="30">
        <v>0.013</v>
      </c>
      <c r="L575" s="22">
        <f t="shared" si="100"/>
        <v>31.090466311896808</v>
      </c>
      <c r="M575" s="22">
        <f t="shared" si="102"/>
        <v>0.031090466311896808</v>
      </c>
      <c r="N575" s="22">
        <f t="shared" si="103"/>
        <v>0.7772616577974202</v>
      </c>
      <c r="O575" s="25">
        <f t="shared" si="104"/>
        <v>1.5545233155948404</v>
      </c>
    </row>
    <row r="576" spans="1:15" ht="15">
      <c r="A576" s="10">
        <v>9</v>
      </c>
      <c r="B576" s="9">
        <v>38733</v>
      </c>
      <c r="C576" s="37">
        <v>76</v>
      </c>
      <c r="D576" s="10">
        <v>156</v>
      </c>
      <c r="E576" s="10">
        <v>70</v>
      </c>
      <c r="F576" s="10">
        <v>500</v>
      </c>
      <c r="G576" s="10">
        <f t="shared" si="105"/>
        <v>0.5</v>
      </c>
      <c r="H576" s="10">
        <v>0.382</v>
      </c>
      <c r="I576" s="10">
        <v>1</v>
      </c>
      <c r="J576" s="30">
        <f t="shared" si="101"/>
        <v>0.369</v>
      </c>
      <c r="K576" s="30">
        <v>0.013</v>
      </c>
      <c r="L576" s="22">
        <f t="shared" si="100"/>
        <v>31.867727969694226</v>
      </c>
      <c r="M576" s="22">
        <f t="shared" si="102"/>
        <v>0.031867727969694226</v>
      </c>
      <c r="N576" s="22">
        <f t="shared" si="103"/>
        <v>0.7966931992423556</v>
      </c>
      <c r="O576" s="25">
        <f t="shared" si="104"/>
        <v>1.5933863984847112</v>
      </c>
    </row>
    <row r="577" spans="1:15" ht="15">
      <c r="A577" s="10">
        <v>11</v>
      </c>
      <c r="B577" s="9">
        <v>38733</v>
      </c>
      <c r="C577" s="37">
        <v>76</v>
      </c>
      <c r="D577" s="10">
        <v>156</v>
      </c>
      <c r="E577" s="10">
        <v>55</v>
      </c>
      <c r="F577" s="10">
        <v>450</v>
      </c>
      <c r="G577" s="10">
        <f t="shared" si="105"/>
        <v>0.45</v>
      </c>
      <c r="H577" s="10">
        <v>0.751</v>
      </c>
      <c r="I577" s="10">
        <v>1</v>
      </c>
      <c r="J577" s="30">
        <f t="shared" si="101"/>
        <v>0.738</v>
      </c>
      <c r="K577" s="30">
        <v>0.013</v>
      </c>
      <c r="L577" s="22">
        <f t="shared" si="100"/>
        <v>63.73545593938845</v>
      </c>
      <c r="M577" s="22">
        <f t="shared" si="102"/>
        <v>0.06373545593938845</v>
      </c>
      <c r="N577" s="22">
        <f t="shared" si="103"/>
        <v>1.5933863984847112</v>
      </c>
      <c r="O577" s="25">
        <f t="shared" si="104"/>
        <v>3.540858663299358</v>
      </c>
    </row>
    <row r="578" spans="1:15" ht="15">
      <c r="A578" s="10">
        <v>13</v>
      </c>
      <c r="B578" s="9">
        <v>38733</v>
      </c>
      <c r="C578" s="37">
        <v>76</v>
      </c>
      <c r="D578" s="10">
        <v>156</v>
      </c>
      <c r="E578" s="10">
        <v>37</v>
      </c>
      <c r="F578" s="10">
        <v>400</v>
      </c>
      <c r="G578" s="10">
        <f t="shared" si="105"/>
        <v>0.4</v>
      </c>
      <c r="H578" s="10">
        <v>0.615</v>
      </c>
      <c r="I578" s="10">
        <v>2</v>
      </c>
      <c r="J578" s="30">
        <f t="shared" si="101"/>
        <v>0.602</v>
      </c>
      <c r="K578" s="30">
        <v>0.013</v>
      </c>
      <c r="L578" s="22">
        <f t="shared" si="100"/>
        <v>51.99016866600522</v>
      </c>
      <c r="M578" s="22">
        <f t="shared" si="102"/>
        <v>0.05199016866600522</v>
      </c>
      <c r="N578" s="22">
        <f t="shared" si="103"/>
        <v>2.599508433300261</v>
      </c>
      <c r="O578" s="25">
        <f t="shared" si="104"/>
        <v>6.498771083250652</v>
      </c>
    </row>
    <row r="579" spans="1:15" ht="15">
      <c r="A579" s="10">
        <v>15</v>
      </c>
      <c r="B579" s="9">
        <v>38733</v>
      </c>
      <c r="C579" s="37">
        <v>76</v>
      </c>
      <c r="D579" s="10">
        <v>156</v>
      </c>
      <c r="E579" s="10">
        <v>24</v>
      </c>
      <c r="F579" s="10">
        <v>400</v>
      </c>
      <c r="G579" s="10">
        <f t="shared" si="105"/>
        <v>0.4</v>
      </c>
      <c r="H579" s="10">
        <v>0.703</v>
      </c>
      <c r="I579" s="10">
        <v>2</v>
      </c>
      <c r="J579" s="30">
        <f t="shared" si="101"/>
        <v>0.69</v>
      </c>
      <c r="K579" s="30">
        <v>0.013</v>
      </c>
      <c r="L579" s="22">
        <f t="shared" si="100"/>
        <v>59.59006043113554</v>
      </c>
      <c r="M579" s="22">
        <f t="shared" si="102"/>
        <v>0.059590060431135544</v>
      </c>
      <c r="N579" s="22">
        <f t="shared" si="103"/>
        <v>2.9795030215567775</v>
      </c>
      <c r="O579" s="25">
        <f t="shared" si="104"/>
        <v>7.4487575538919435</v>
      </c>
    </row>
    <row r="580" spans="1:15" ht="15">
      <c r="A580" s="10">
        <v>17</v>
      </c>
      <c r="B580" s="9">
        <v>38733</v>
      </c>
      <c r="C580" s="37">
        <v>76</v>
      </c>
      <c r="D580" s="10">
        <v>156</v>
      </c>
      <c r="E580" s="10">
        <v>15</v>
      </c>
      <c r="F580" s="10">
        <v>400</v>
      </c>
      <c r="G580" s="10">
        <f t="shared" si="105"/>
        <v>0.4</v>
      </c>
      <c r="H580" s="10">
        <v>0.538</v>
      </c>
      <c r="I580" s="10">
        <v>2</v>
      </c>
      <c r="J580" s="30">
        <f t="shared" si="101"/>
        <v>0.525</v>
      </c>
      <c r="K580" s="30">
        <v>0.013</v>
      </c>
      <c r="L580" s="22">
        <f t="shared" si="100"/>
        <v>45.34026337151618</v>
      </c>
      <c r="M580" s="22">
        <f t="shared" si="102"/>
        <v>0.04534026337151618</v>
      </c>
      <c r="N580" s="22">
        <f t="shared" si="103"/>
        <v>2.267013168575809</v>
      </c>
      <c r="O580" s="25">
        <f t="shared" si="104"/>
        <v>5.667532921439522</v>
      </c>
    </row>
    <row r="581" spans="1:15" ht="15">
      <c r="A581" s="10">
        <v>19</v>
      </c>
      <c r="B581" s="9">
        <v>38733</v>
      </c>
      <c r="C581" s="37">
        <v>76</v>
      </c>
      <c r="D581" s="10">
        <v>156</v>
      </c>
      <c r="E581" s="10">
        <v>11</v>
      </c>
      <c r="F581" s="10">
        <v>400</v>
      </c>
      <c r="G581" s="10">
        <f t="shared" si="105"/>
        <v>0.4</v>
      </c>
      <c r="H581" s="10">
        <v>0.598</v>
      </c>
      <c r="I581" s="10">
        <v>2</v>
      </c>
      <c r="J581" s="30">
        <f t="shared" si="101"/>
        <v>0.585</v>
      </c>
      <c r="K581" s="30">
        <v>0.013</v>
      </c>
      <c r="L581" s="22">
        <f t="shared" si="100"/>
        <v>50.52200775683231</v>
      </c>
      <c r="M581" s="22">
        <f t="shared" si="102"/>
        <v>0.05052200775683231</v>
      </c>
      <c r="N581" s="22">
        <f t="shared" si="103"/>
        <v>2.5261003878416153</v>
      </c>
      <c r="O581" s="25">
        <f t="shared" si="104"/>
        <v>6.315250969604038</v>
      </c>
    </row>
    <row r="582" spans="1:15" ht="15">
      <c r="A582" s="10">
        <v>21</v>
      </c>
      <c r="B582" s="9">
        <v>38733</v>
      </c>
      <c r="C582" s="37">
        <v>76</v>
      </c>
      <c r="D582" s="10">
        <v>156</v>
      </c>
      <c r="E582" s="10">
        <v>6</v>
      </c>
      <c r="F582" s="10">
        <v>400</v>
      </c>
      <c r="G582" s="10">
        <f t="shared" si="105"/>
        <v>0.4</v>
      </c>
      <c r="H582" s="10">
        <v>0.624</v>
      </c>
      <c r="I582" s="10">
        <v>2</v>
      </c>
      <c r="J582" s="30">
        <f t="shared" si="101"/>
        <v>0.611</v>
      </c>
      <c r="K582" s="30">
        <v>0.013</v>
      </c>
      <c r="L582" s="22">
        <f t="shared" si="100"/>
        <v>52.767430323802635</v>
      </c>
      <c r="M582" s="22">
        <f t="shared" si="102"/>
        <v>0.052767430323802635</v>
      </c>
      <c r="N582" s="22">
        <f t="shared" si="103"/>
        <v>2.6383715161901318</v>
      </c>
      <c r="O582" s="25">
        <f t="shared" si="104"/>
        <v>6.595928790475329</v>
      </c>
    </row>
    <row r="583" spans="1:15" ht="15">
      <c r="A583" s="10">
        <v>23</v>
      </c>
      <c r="B583" s="9">
        <v>38733</v>
      </c>
      <c r="C583" s="37">
        <v>76</v>
      </c>
      <c r="D583" s="10">
        <v>156</v>
      </c>
      <c r="E583" s="10">
        <v>0</v>
      </c>
      <c r="F583" s="10">
        <v>400</v>
      </c>
      <c r="G583" s="10">
        <f t="shared" si="105"/>
        <v>0.4</v>
      </c>
      <c r="H583" s="10">
        <v>0.594</v>
      </c>
      <c r="I583" s="10">
        <v>2</v>
      </c>
      <c r="J583" s="30">
        <f t="shared" si="101"/>
        <v>0.581</v>
      </c>
      <c r="K583" s="30">
        <v>0.013</v>
      </c>
      <c r="L583" s="22">
        <f t="shared" si="100"/>
        <v>50.17655813114457</v>
      </c>
      <c r="M583" s="22">
        <f t="shared" si="102"/>
        <v>0.05017655813114457</v>
      </c>
      <c r="N583" s="22">
        <f t="shared" si="103"/>
        <v>2.5088279065572285</v>
      </c>
      <c r="O583" s="25">
        <f t="shared" si="104"/>
        <v>6.272069766393071</v>
      </c>
    </row>
    <row r="584" spans="1:15" ht="15">
      <c r="A584" s="10"/>
      <c r="B584" s="9"/>
      <c r="C584" s="37"/>
      <c r="D584" s="10"/>
      <c r="E584" s="10"/>
      <c r="F584" s="10"/>
      <c r="G584" s="10">
        <f t="shared" si="105"/>
        <v>0</v>
      </c>
      <c r="H584" s="10"/>
      <c r="I584" s="10"/>
      <c r="J584" s="30"/>
      <c r="K584" s="33"/>
      <c r="O584" s="24"/>
    </row>
    <row r="585" spans="1:15" ht="15">
      <c r="A585" s="10">
        <v>1</v>
      </c>
      <c r="B585" s="9">
        <v>38735</v>
      </c>
      <c r="C585" s="37">
        <v>77</v>
      </c>
      <c r="D585" s="10">
        <v>157</v>
      </c>
      <c r="E585" s="10">
        <v>800</v>
      </c>
      <c r="F585" s="10">
        <v>975</v>
      </c>
      <c r="G585" s="10">
        <f t="shared" si="105"/>
        <v>0.975</v>
      </c>
      <c r="H585" s="10">
        <v>0.181</v>
      </c>
      <c r="I585" s="10">
        <v>1</v>
      </c>
      <c r="J585" s="30">
        <f>H585-$K$524</f>
        <v>0.16799999999999998</v>
      </c>
      <c r="K585" s="30">
        <v>0.013</v>
      </c>
      <c r="L585" s="22">
        <f>J585/$U$528</f>
        <v>14.508884278885175</v>
      </c>
      <c r="M585" s="22">
        <f t="shared" si="102"/>
        <v>0.014508884278885175</v>
      </c>
      <c r="N585" s="22">
        <f>M585*5/2*10/1*I585</f>
        <v>0.36272210697212937</v>
      </c>
      <c r="O585" s="25">
        <f>N585/G585</f>
        <v>0.3720226738175686</v>
      </c>
    </row>
    <row r="586" spans="1:15" ht="15">
      <c r="A586" s="10">
        <v>3</v>
      </c>
      <c r="B586" s="9">
        <v>38735</v>
      </c>
      <c r="C586" s="37">
        <v>77</v>
      </c>
      <c r="D586" s="10">
        <v>157</v>
      </c>
      <c r="E586" s="10">
        <v>600</v>
      </c>
      <c r="F586" s="10">
        <v>1000</v>
      </c>
      <c r="G586" s="10">
        <f t="shared" si="105"/>
        <v>1</v>
      </c>
      <c r="H586" s="10">
        <v>0.174</v>
      </c>
      <c r="I586" s="10">
        <v>1</v>
      </c>
      <c r="J586" s="30">
        <f aca="true" t="shared" si="106" ref="J586:J596">H586-$K$524</f>
        <v>0.16099999999999998</v>
      </c>
      <c r="K586" s="30">
        <v>0.013</v>
      </c>
      <c r="L586" s="22">
        <f aca="true" t="shared" si="107" ref="L586:L596">J586/$U$528</f>
        <v>13.904347433931626</v>
      </c>
      <c r="M586" s="22">
        <f t="shared" si="102"/>
        <v>0.013904347433931626</v>
      </c>
      <c r="N586" s="22">
        <f aca="true" t="shared" si="108" ref="N586:N596">M586*5/2*10/1*I586</f>
        <v>0.3476086858482907</v>
      </c>
      <c r="O586" s="25">
        <f aca="true" t="shared" si="109" ref="O586:O596">N586/G586</f>
        <v>0.3476086858482907</v>
      </c>
    </row>
    <row r="587" spans="1:15" ht="15">
      <c r="A587" s="10">
        <v>5</v>
      </c>
      <c r="B587" s="9">
        <v>38735</v>
      </c>
      <c r="C587" s="37">
        <v>77</v>
      </c>
      <c r="D587" s="10">
        <v>157</v>
      </c>
      <c r="E587" s="10">
        <v>400</v>
      </c>
      <c r="F587" s="10">
        <v>1000</v>
      </c>
      <c r="G587" s="10">
        <f t="shared" si="105"/>
        <v>1</v>
      </c>
      <c r="H587" s="10">
        <v>0.171</v>
      </c>
      <c r="I587" s="10">
        <v>1</v>
      </c>
      <c r="J587" s="30">
        <f t="shared" si="106"/>
        <v>0.158</v>
      </c>
      <c r="K587" s="30">
        <v>0.013</v>
      </c>
      <c r="L587" s="22">
        <f t="shared" si="107"/>
        <v>13.645260214665822</v>
      </c>
      <c r="M587" s="22">
        <f t="shared" si="102"/>
        <v>0.013645260214665823</v>
      </c>
      <c r="N587" s="22">
        <f t="shared" si="108"/>
        <v>0.34113150536664555</v>
      </c>
      <c r="O587" s="25">
        <f t="shared" si="109"/>
        <v>0.34113150536664555</v>
      </c>
    </row>
    <row r="588" spans="1:15" ht="15">
      <c r="A588" s="10">
        <v>7</v>
      </c>
      <c r="B588" s="9">
        <v>38735</v>
      </c>
      <c r="C588" s="37">
        <v>77</v>
      </c>
      <c r="D588" s="10">
        <v>157</v>
      </c>
      <c r="E588" s="10">
        <v>200</v>
      </c>
      <c r="F588" s="10">
        <v>1000</v>
      </c>
      <c r="G588" s="10">
        <f t="shared" si="105"/>
        <v>1</v>
      </c>
      <c r="H588" s="10">
        <v>0.187</v>
      </c>
      <c r="I588" s="10">
        <v>1</v>
      </c>
      <c r="J588" s="30">
        <f t="shared" si="106"/>
        <v>0.174</v>
      </c>
      <c r="K588" s="30">
        <v>0.013</v>
      </c>
      <c r="L588" s="22">
        <f t="shared" si="107"/>
        <v>15.02705871741679</v>
      </c>
      <c r="M588" s="22">
        <f t="shared" si="102"/>
        <v>0.01502705871741679</v>
      </c>
      <c r="N588" s="22">
        <f t="shared" si="108"/>
        <v>0.37567646793541976</v>
      </c>
      <c r="O588" s="25">
        <f t="shared" si="109"/>
        <v>0.37567646793541976</v>
      </c>
    </row>
    <row r="589" spans="1:15" ht="15">
      <c r="A589" s="10">
        <v>9</v>
      </c>
      <c r="B589" s="9">
        <v>38735</v>
      </c>
      <c r="C589" s="37">
        <v>77</v>
      </c>
      <c r="D589" s="10">
        <v>157</v>
      </c>
      <c r="E589" s="10">
        <v>150</v>
      </c>
      <c r="F589" s="10">
        <v>750</v>
      </c>
      <c r="G589" s="10">
        <f t="shared" si="105"/>
        <v>0.75</v>
      </c>
      <c r="H589" s="10">
        <v>0.182</v>
      </c>
      <c r="I589" s="10">
        <v>1</v>
      </c>
      <c r="J589" s="30">
        <f t="shared" si="106"/>
        <v>0.16899999999999998</v>
      </c>
      <c r="K589" s="30">
        <v>0.013</v>
      </c>
      <c r="L589" s="22">
        <f t="shared" si="107"/>
        <v>14.59524668530711</v>
      </c>
      <c r="M589" s="22">
        <f aca="true" t="shared" si="110" ref="M589:M596">L589*0.001</f>
        <v>0.01459524668530711</v>
      </c>
      <c r="N589" s="22">
        <f t="shared" si="108"/>
        <v>0.3648811671326778</v>
      </c>
      <c r="O589" s="25">
        <f t="shared" si="109"/>
        <v>0.4865082228435704</v>
      </c>
    </row>
    <row r="590" spans="1:15" ht="15">
      <c r="A590" s="10">
        <v>11</v>
      </c>
      <c r="B590" s="9">
        <v>38735</v>
      </c>
      <c r="C590" s="37">
        <v>77</v>
      </c>
      <c r="D590" s="10">
        <v>157</v>
      </c>
      <c r="E590" s="10">
        <v>100</v>
      </c>
      <c r="F590" s="10">
        <v>750</v>
      </c>
      <c r="G590" s="10">
        <f t="shared" si="105"/>
        <v>0.75</v>
      </c>
      <c r="H590" s="10">
        <v>0.3</v>
      </c>
      <c r="I590" s="10">
        <v>1</v>
      </c>
      <c r="J590" s="30">
        <f t="shared" si="106"/>
        <v>0.287</v>
      </c>
      <c r="K590" s="30">
        <v>0.013</v>
      </c>
      <c r="L590" s="22">
        <f t="shared" si="107"/>
        <v>24.78601064309551</v>
      </c>
      <c r="M590" s="22">
        <f t="shared" si="110"/>
        <v>0.024786010643095508</v>
      </c>
      <c r="N590" s="22">
        <f t="shared" si="108"/>
        <v>0.6196502660773877</v>
      </c>
      <c r="O590" s="25">
        <f t="shared" si="109"/>
        <v>0.8262003547698503</v>
      </c>
    </row>
    <row r="591" spans="1:15" ht="15">
      <c r="A591" s="10">
        <v>13</v>
      </c>
      <c r="B591" s="9">
        <v>38735</v>
      </c>
      <c r="C591" s="37">
        <v>77</v>
      </c>
      <c r="D591" s="10">
        <v>157</v>
      </c>
      <c r="E591" s="10">
        <v>75</v>
      </c>
      <c r="F591" s="10">
        <v>400</v>
      </c>
      <c r="G591" s="10">
        <f t="shared" si="105"/>
        <v>0.4</v>
      </c>
      <c r="H591" s="10">
        <v>0.179</v>
      </c>
      <c r="I591" s="10">
        <v>1</v>
      </c>
      <c r="J591" s="30">
        <f t="shared" si="106"/>
        <v>0.16599999999999998</v>
      </c>
      <c r="K591" s="30">
        <v>0.013</v>
      </c>
      <c r="L591" s="22">
        <f t="shared" si="107"/>
        <v>14.336159466041304</v>
      </c>
      <c r="M591" s="22">
        <f t="shared" si="110"/>
        <v>0.014336159466041304</v>
      </c>
      <c r="N591" s="22">
        <f t="shared" si="108"/>
        <v>0.35840398665103257</v>
      </c>
      <c r="O591" s="25">
        <f t="shared" si="109"/>
        <v>0.8960099666275814</v>
      </c>
    </row>
    <row r="592" spans="1:15" ht="15">
      <c r="A592" s="10">
        <v>15</v>
      </c>
      <c r="B592" s="9">
        <v>38735</v>
      </c>
      <c r="C592" s="37">
        <v>77</v>
      </c>
      <c r="D592" s="10">
        <v>157</v>
      </c>
      <c r="E592" s="10">
        <v>50</v>
      </c>
      <c r="F592" s="10">
        <v>400</v>
      </c>
      <c r="G592" s="10">
        <f t="shared" si="105"/>
        <v>0.4</v>
      </c>
      <c r="H592" s="10">
        <v>0.413</v>
      </c>
      <c r="I592" s="10">
        <v>1</v>
      </c>
      <c r="J592" s="30">
        <f t="shared" si="106"/>
        <v>0.39999999999999997</v>
      </c>
      <c r="K592" s="30">
        <v>0.013</v>
      </c>
      <c r="L592" s="22">
        <f t="shared" si="107"/>
        <v>34.54496256877423</v>
      </c>
      <c r="M592" s="22">
        <f t="shared" si="110"/>
        <v>0.034544962568774235</v>
      </c>
      <c r="N592" s="22">
        <f t="shared" si="108"/>
        <v>0.8636240642193559</v>
      </c>
      <c r="O592" s="25">
        <f t="shared" si="109"/>
        <v>2.1590601605483895</v>
      </c>
    </row>
    <row r="593" spans="1:15" ht="15">
      <c r="A593" s="10">
        <v>17</v>
      </c>
      <c r="B593" s="9">
        <v>38735</v>
      </c>
      <c r="C593" s="37">
        <v>77</v>
      </c>
      <c r="D593" s="10">
        <v>157</v>
      </c>
      <c r="E593" s="10">
        <v>20</v>
      </c>
      <c r="F593" s="10">
        <v>400</v>
      </c>
      <c r="G593" s="10">
        <f t="shared" si="105"/>
        <v>0.4</v>
      </c>
      <c r="H593" s="10">
        <v>0.482</v>
      </c>
      <c r="I593" s="10">
        <v>2</v>
      </c>
      <c r="J593" s="30">
        <f t="shared" si="106"/>
        <v>0.469</v>
      </c>
      <c r="K593" s="30">
        <v>0.013</v>
      </c>
      <c r="L593" s="22">
        <f t="shared" si="107"/>
        <v>40.503968611887785</v>
      </c>
      <c r="M593" s="22">
        <f t="shared" si="110"/>
        <v>0.040503968611887785</v>
      </c>
      <c r="N593" s="22">
        <f t="shared" si="108"/>
        <v>2.025198430594389</v>
      </c>
      <c r="O593" s="25">
        <f t="shared" si="109"/>
        <v>5.062996076485972</v>
      </c>
    </row>
    <row r="594" spans="1:15" ht="15">
      <c r="A594" s="10">
        <v>19</v>
      </c>
      <c r="B594" s="9">
        <v>38735</v>
      </c>
      <c r="C594" s="37">
        <v>77</v>
      </c>
      <c r="D594" s="10">
        <v>157</v>
      </c>
      <c r="E594" s="10">
        <v>10</v>
      </c>
      <c r="F594" s="10">
        <v>400</v>
      </c>
      <c r="G594" s="10">
        <f t="shared" si="105"/>
        <v>0.4</v>
      </c>
      <c r="H594" s="10">
        <v>0.521</v>
      </c>
      <c r="I594" s="10">
        <v>2</v>
      </c>
      <c r="J594" s="30">
        <f t="shared" si="106"/>
        <v>0.508</v>
      </c>
      <c r="K594" s="30">
        <v>0.013</v>
      </c>
      <c r="L594" s="22">
        <f t="shared" si="107"/>
        <v>43.87210246234327</v>
      </c>
      <c r="M594" s="22">
        <f t="shared" si="110"/>
        <v>0.04387210246234327</v>
      </c>
      <c r="N594" s="22">
        <f t="shared" si="108"/>
        <v>2.1936051231171634</v>
      </c>
      <c r="O594" s="25">
        <f t="shared" si="109"/>
        <v>5.484012807792908</v>
      </c>
    </row>
    <row r="595" spans="1:15" ht="15">
      <c r="A595" s="10">
        <v>21</v>
      </c>
      <c r="B595" s="9">
        <v>38735</v>
      </c>
      <c r="C595" s="37">
        <v>77</v>
      </c>
      <c r="D595" s="10">
        <v>157</v>
      </c>
      <c r="E595" s="10">
        <v>5</v>
      </c>
      <c r="F595" s="10">
        <v>400</v>
      </c>
      <c r="G595" s="10">
        <f t="shared" si="105"/>
        <v>0.4</v>
      </c>
      <c r="H595" s="10">
        <v>0.511</v>
      </c>
      <c r="I595" s="10">
        <v>2</v>
      </c>
      <c r="J595" s="30">
        <f t="shared" si="106"/>
        <v>0.498</v>
      </c>
      <c r="K595" s="30">
        <v>0.013</v>
      </c>
      <c r="L595" s="22">
        <f t="shared" si="107"/>
        <v>43.00847839812392</v>
      </c>
      <c r="M595" s="22">
        <f t="shared" si="110"/>
        <v>0.04300847839812392</v>
      </c>
      <c r="N595" s="22">
        <f t="shared" si="108"/>
        <v>2.1504239199061956</v>
      </c>
      <c r="O595" s="25">
        <f t="shared" si="109"/>
        <v>5.376059799765489</v>
      </c>
    </row>
    <row r="596" spans="1:15" ht="15">
      <c r="A596" s="10">
        <v>23</v>
      </c>
      <c r="B596" s="9">
        <v>38735</v>
      </c>
      <c r="C596" s="37">
        <v>77</v>
      </c>
      <c r="D596" s="10">
        <v>157</v>
      </c>
      <c r="E596" s="10">
        <v>0</v>
      </c>
      <c r="F596" s="10">
        <v>400</v>
      </c>
      <c r="G596" s="10">
        <f t="shared" si="105"/>
        <v>0.4</v>
      </c>
      <c r="H596" s="10">
        <v>0.508</v>
      </c>
      <c r="I596" s="10">
        <v>2</v>
      </c>
      <c r="J596" s="30">
        <f t="shared" si="106"/>
        <v>0.495</v>
      </c>
      <c r="K596" s="30">
        <v>0.013</v>
      </c>
      <c r="L596" s="22">
        <f t="shared" si="107"/>
        <v>42.74939117885811</v>
      </c>
      <c r="M596" s="22">
        <f t="shared" si="110"/>
        <v>0.042749391178858114</v>
      </c>
      <c r="N596" s="22">
        <f t="shared" si="108"/>
        <v>2.1374695589429056</v>
      </c>
      <c r="O596" s="25">
        <f t="shared" si="109"/>
        <v>5.343673897357264</v>
      </c>
    </row>
    <row r="597" spans="3:15" ht="15">
      <c r="C597" s="20"/>
      <c r="H597" s="10"/>
      <c r="I597" s="10"/>
      <c r="J597" s="30"/>
      <c r="K597" s="33"/>
      <c r="O597" s="24"/>
    </row>
    <row r="598" spans="3:15" ht="15">
      <c r="C598" s="20"/>
      <c r="H598" s="10"/>
      <c r="I598" s="10"/>
      <c r="J598" s="30"/>
      <c r="K598" s="33"/>
      <c r="O598" s="24"/>
    </row>
    <row r="599" spans="3:15" ht="15">
      <c r="C599" s="20"/>
      <c r="H599" s="10"/>
      <c r="I599" s="10"/>
      <c r="J599" s="30"/>
      <c r="K599" s="33"/>
      <c r="O599" s="24"/>
    </row>
    <row r="600" spans="3:15" ht="15">
      <c r="C600" s="20"/>
      <c r="H600" s="10"/>
      <c r="I600" s="10"/>
      <c r="J600" s="30"/>
      <c r="K600" s="33"/>
      <c r="O600" s="24"/>
    </row>
    <row r="601" spans="1:15" ht="15">
      <c r="A601" s="10">
        <v>1</v>
      </c>
      <c r="B601" s="9">
        <v>38735</v>
      </c>
      <c r="C601" s="37">
        <v>78</v>
      </c>
      <c r="D601" s="10">
        <v>159</v>
      </c>
      <c r="E601" s="10">
        <v>150</v>
      </c>
      <c r="F601" s="10">
        <v>990</v>
      </c>
      <c r="G601" s="10">
        <f aca="true" t="shared" si="111" ref="G601:G609">F601/1000</f>
        <v>0.99</v>
      </c>
      <c r="H601" s="10">
        <v>0.243</v>
      </c>
      <c r="I601" s="10">
        <v>1</v>
      </c>
      <c r="J601" s="30">
        <f>H601-$K$524</f>
        <v>0.22999999999999998</v>
      </c>
      <c r="K601" s="30">
        <v>0.013</v>
      </c>
      <c r="L601" s="22">
        <f>J601/$U$528</f>
        <v>19.86335347704518</v>
      </c>
      <c r="M601" s="22">
        <f aca="true" t="shared" si="112" ref="M601:M768">L601*0.001</f>
        <v>0.01986335347704518</v>
      </c>
      <c r="N601" s="22">
        <f>M601*5/2*10/1*I601</f>
        <v>0.4965838369261295</v>
      </c>
      <c r="O601" s="25">
        <f>N601/G601</f>
        <v>0.5015998352789187</v>
      </c>
    </row>
    <row r="602" spans="1:15" ht="15">
      <c r="A602" s="10">
        <v>3</v>
      </c>
      <c r="B602" s="9">
        <v>38735</v>
      </c>
      <c r="C602" s="37">
        <v>78</v>
      </c>
      <c r="D602" s="10">
        <v>159</v>
      </c>
      <c r="E602" s="10">
        <v>100</v>
      </c>
      <c r="F602" s="10">
        <v>1000</v>
      </c>
      <c r="G602" s="10">
        <f t="shared" si="111"/>
        <v>1</v>
      </c>
      <c r="H602" s="10">
        <v>0.46</v>
      </c>
      <c r="I602" s="10">
        <v>1</v>
      </c>
      <c r="J602" s="30">
        <f aca="true" t="shared" si="113" ref="J602:J768">H602-$K$524</f>
        <v>0.447</v>
      </c>
      <c r="K602" s="30">
        <v>0.013</v>
      </c>
      <c r="L602" s="22">
        <f aca="true" t="shared" si="114" ref="L602:L629">J602/$U$528</f>
        <v>38.6039956706052</v>
      </c>
      <c r="M602" s="22">
        <f t="shared" si="112"/>
        <v>0.0386039956706052</v>
      </c>
      <c r="N602" s="22">
        <f aca="true" t="shared" si="115" ref="N602:N613">M602*5/2*10/1*I602</f>
        <v>0.9650998917651299</v>
      </c>
      <c r="O602" s="25">
        <f aca="true" t="shared" si="116" ref="O602:O613">N602/G602</f>
        <v>0.9650998917651299</v>
      </c>
    </row>
    <row r="603" spans="1:15" ht="15">
      <c r="A603" s="10">
        <v>5</v>
      </c>
      <c r="B603" s="9">
        <v>38735</v>
      </c>
      <c r="C603" s="37">
        <v>78</v>
      </c>
      <c r="D603" s="10">
        <v>159</v>
      </c>
      <c r="E603" s="10">
        <v>80</v>
      </c>
      <c r="F603" s="10">
        <v>1000</v>
      </c>
      <c r="G603" s="10">
        <f t="shared" si="111"/>
        <v>1</v>
      </c>
      <c r="H603" s="10">
        <v>0.474</v>
      </c>
      <c r="I603" s="10">
        <v>1</v>
      </c>
      <c r="J603" s="30">
        <f t="shared" si="113"/>
        <v>0.46099999999999997</v>
      </c>
      <c r="K603" s="30">
        <v>0.013</v>
      </c>
      <c r="L603" s="22">
        <f t="shared" si="114"/>
        <v>39.813069360512294</v>
      </c>
      <c r="M603" s="22">
        <f t="shared" si="112"/>
        <v>0.03981306936051229</v>
      </c>
      <c r="N603" s="22">
        <f t="shared" si="115"/>
        <v>0.9953267340128074</v>
      </c>
      <c r="O603" s="25">
        <f t="shared" si="116"/>
        <v>0.9953267340128074</v>
      </c>
    </row>
    <row r="604" spans="1:15" ht="15">
      <c r="A604" s="10">
        <v>7</v>
      </c>
      <c r="B604" s="9">
        <v>38735</v>
      </c>
      <c r="C604" s="37">
        <v>78</v>
      </c>
      <c r="D604" s="10">
        <v>159</v>
      </c>
      <c r="E604" s="10">
        <v>60</v>
      </c>
      <c r="F604" s="10">
        <v>1000</v>
      </c>
      <c r="G604" s="10">
        <f t="shared" si="111"/>
        <v>1</v>
      </c>
      <c r="H604" s="10">
        <v>0.888</v>
      </c>
      <c r="I604" s="10">
        <v>1</v>
      </c>
      <c r="J604" s="30">
        <f t="shared" si="113"/>
        <v>0.875</v>
      </c>
      <c r="K604" s="30">
        <v>0.013</v>
      </c>
      <c r="L604" s="22">
        <f t="shared" si="114"/>
        <v>75.56710561919363</v>
      </c>
      <c r="M604" s="22">
        <f t="shared" si="112"/>
        <v>0.07556710561919362</v>
      </c>
      <c r="N604" s="22">
        <f t="shared" si="115"/>
        <v>1.8891776404798404</v>
      </c>
      <c r="O604" s="25">
        <f t="shared" si="116"/>
        <v>1.8891776404798404</v>
      </c>
    </row>
    <row r="605" spans="1:15" ht="15">
      <c r="A605" s="10">
        <v>9</v>
      </c>
      <c r="B605" s="9">
        <v>38735</v>
      </c>
      <c r="C605" s="37">
        <v>78</v>
      </c>
      <c r="D605" s="10">
        <v>159</v>
      </c>
      <c r="E605" s="10">
        <v>50</v>
      </c>
      <c r="F605" s="10">
        <v>1000</v>
      </c>
      <c r="G605" s="10">
        <f t="shared" si="111"/>
        <v>1</v>
      </c>
      <c r="H605" s="10">
        <v>1.042</v>
      </c>
      <c r="I605" s="10">
        <v>1</v>
      </c>
      <c r="J605" s="30">
        <f t="shared" si="113"/>
        <v>1.0290000000000001</v>
      </c>
      <c r="K605" s="30">
        <v>0.013</v>
      </c>
      <c r="L605" s="22">
        <f t="shared" si="114"/>
        <v>88.86691620817172</v>
      </c>
      <c r="M605" s="22">
        <f t="shared" si="112"/>
        <v>0.08886691620817172</v>
      </c>
      <c r="N605" s="22">
        <f t="shared" si="115"/>
        <v>2.221672905204293</v>
      </c>
      <c r="O605" s="25">
        <f t="shared" si="116"/>
        <v>2.221672905204293</v>
      </c>
    </row>
    <row r="606" spans="1:21" ht="15">
      <c r="A606" s="10">
        <v>11</v>
      </c>
      <c r="B606" s="9">
        <v>38735</v>
      </c>
      <c r="C606" s="37">
        <v>78</v>
      </c>
      <c r="D606" s="10">
        <v>159</v>
      </c>
      <c r="E606" s="10">
        <v>28</v>
      </c>
      <c r="F606" s="10">
        <v>950</v>
      </c>
      <c r="G606" s="10">
        <f t="shared" si="111"/>
        <v>0.95</v>
      </c>
      <c r="H606" s="10">
        <v>0.526</v>
      </c>
      <c r="I606" s="10">
        <v>2</v>
      </c>
      <c r="J606" s="30">
        <f t="shared" si="113"/>
        <v>0.513</v>
      </c>
      <c r="K606" s="30">
        <v>0.013</v>
      </c>
      <c r="L606" s="22">
        <f t="shared" si="114"/>
        <v>44.303914494452954</v>
      </c>
      <c r="M606" s="22">
        <f t="shared" si="112"/>
        <v>0.04430391449445296</v>
      </c>
      <c r="N606" s="22">
        <f t="shared" si="115"/>
        <v>2.2151957247226477</v>
      </c>
      <c r="O606" s="25">
        <f t="shared" si="116"/>
        <v>2.331784973392261</v>
      </c>
      <c r="R606" t="s">
        <v>4</v>
      </c>
      <c r="U606" t="s">
        <v>28</v>
      </c>
    </row>
    <row r="607" spans="1:21" ht="15">
      <c r="A607" s="10">
        <v>13</v>
      </c>
      <c r="B607" s="9">
        <v>38735</v>
      </c>
      <c r="C607" s="37">
        <v>78</v>
      </c>
      <c r="D607" s="10">
        <v>159</v>
      </c>
      <c r="E607" s="10">
        <v>18</v>
      </c>
      <c r="F607" s="10">
        <v>500</v>
      </c>
      <c r="G607" s="10">
        <f t="shared" si="111"/>
        <v>0.5</v>
      </c>
      <c r="H607" s="10">
        <v>0.267</v>
      </c>
      <c r="I607" s="10">
        <v>8</v>
      </c>
      <c r="J607" s="30">
        <f t="shared" si="113"/>
        <v>0.254</v>
      </c>
      <c r="K607" s="30">
        <v>0.013</v>
      </c>
      <c r="L607" s="22">
        <f t="shared" si="114"/>
        <v>21.936051231171636</v>
      </c>
      <c r="M607" s="22">
        <f t="shared" si="112"/>
        <v>0.021936051231171635</v>
      </c>
      <c r="N607" s="22">
        <f t="shared" si="115"/>
        <v>4.387210246234327</v>
      </c>
      <c r="O607" s="25">
        <f t="shared" si="116"/>
        <v>8.774420492468654</v>
      </c>
      <c r="R607">
        <v>0</v>
      </c>
      <c r="S607">
        <v>0.001</v>
      </c>
      <c r="T607" t="s">
        <v>6</v>
      </c>
      <c r="U607">
        <f>RSQ(S607:S617,R607:R617)</f>
        <v>0.9902119057907347</v>
      </c>
    </row>
    <row r="608" spans="1:21" ht="15">
      <c r="A608" s="10">
        <v>15</v>
      </c>
      <c r="B608" s="9">
        <v>38735</v>
      </c>
      <c r="C608" s="37">
        <v>78</v>
      </c>
      <c r="D608" s="10">
        <v>159</v>
      </c>
      <c r="E608" s="10">
        <v>12</v>
      </c>
      <c r="F608" s="10">
        <v>500</v>
      </c>
      <c r="G608" s="10">
        <f t="shared" si="111"/>
        <v>0.5</v>
      </c>
      <c r="H608" s="10">
        <v>0.538</v>
      </c>
      <c r="I608" s="10">
        <v>8</v>
      </c>
      <c r="J608" s="30">
        <f t="shared" si="113"/>
        <v>0.525</v>
      </c>
      <c r="K608" s="30">
        <v>0.013</v>
      </c>
      <c r="L608" s="22">
        <f t="shared" si="114"/>
        <v>45.34026337151618</v>
      </c>
      <c r="M608" s="22">
        <f t="shared" si="112"/>
        <v>0.04534026337151618</v>
      </c>
      <c r="N608" s="22">
        <f t="shared" si="115"/>
        <v>9.068052674303235</v>
      </c>
      <c r="O608" s="25">
        <f t="shared" si="116"/>
        <v>18.13610534860647</v>
      </c>
      <c r="R608">
        <v>2.5</v>
      </c>
      <c r="S608">
        <f>0.029-S607</f>
        <v>0.028</v>
      </c>
      <c r="T608" t="s">
        <v>7</v>
      </c>
      <c r="U608">
        <f>LINEST(S607:S613,R607:R613)</f>
        <v>0.011579112271540473</v>
      </c>
    </row>
    <row r="609" spans="1:19" ht="15">
      <c r="A609" s="10">
        <v>17</v>
      </c>
      <c r="B609" s="9">
        <v>38735</v>
      </c>
      <c r="C609" s="37">
        <v>78</v>
      </c>
      <c r="D609" s="10">
        <v>159</v>
      </c>
      <c r="E609" s="10">
        <v>8</v>
      </c>
      <c r="F609" s="10">
        <v>500</v>
      </c>
      <c r="G609" s="10">
        <f t="shared" si="111"/>
        <v>0.5</v>
      </c>
      <c r="H609" s="10">
        <v>0.547</v>
      </c>
      <c r="I609" s="10">
        <v>8</v>
      </c>
      <c r="J609" s="30">
        <f t="shared" si="113"/>
        <v>0.534</v>
      </c>
      <c r="K609" s="30">
        <v>0.013</v>
      </c>
      <c r="L609" s="22">
        <f t="shared" si="114"/>
        <v>46.1175250293136</v>
      </c>
      <c r="M609" s="22">
        <f t="shared" si="112"/>
        <v>0.0461175250293136</v>
      </c>
      <c r="N609" s="22">
        <f t="shared" si="115"/>
        <v>9.22350500586272</v>
      </c>
      <c r="O609" s="25">
        <f t="shared" si="116"/>
        <v>18.44701001172544</v>
      </c>
      <c r="R609">
        <v>5</v>
      </c>
      <c r="S609">
        <f>0.062-S607</f>
        <v>0.061</v>
      </c>
    </row>
    <row r="610" spans="1:23" ht="15">
      <c r="A610" s="10">
        <v>19</v>
      </c>
      <c r="B610" s="9">
        <v>38735</v>
      </c>
      <c r="C610" s="37">
        <v>78</v>
      </c>
      <c r="D610" s="10">
        <v>159</v>
      </c>
      <c r="E610" s="10">
        <v>6</v>
      </c>
      <c r="F610" s="10">
        <v>500</v>
      </c>
      <c r="G610" s="10">
        <f aca="true" t="shared" si="117" ref="G610:G673">F610/1000</f>
        <v>0.5</v>
      </c>
      <c r="H610" s="10">
        <v>0.525</v>
      </c>
      <c r="I610" s="10">
        <v>8</v>
      </c>
      <c r="J610" s="30">
        <f t="shared" si="113"/>
        <v>0.512</v>
      </c>
      <c r="K610" s="30">
        <v>0.013</v>
      </c>
      <c r="L610" s="22">
        <f t="shared" si="114"/>
        <v>44.21755208803101</v>
      </c>
      <c r="M610" s="22">
        <f t="shared" si="112"/>
        <v>0.04421755208803101</v>
      </c>
      <c r="N610" s="22">
        <f t="shared" si="115"/>
        <v>8.843510417606202</v>
      </c>
      <c r="O610" s="25">
        <f t="shared" si="116"/>
        <v>17.687020835212405</v>
      </c>
      <c r="R610">
        <v>10</v>
      </c>
      <c r="S610">
        <f>0.119-S607</f>
        <v>0.118</v>
      </c>
      <c r="U610">
        <f>R608/S608</f>
        <v>89.28571428571428</v>
      </c>
      <c r="V610" t="e">
        <f>S608/T608</f>
        <v>#VALUE!</v>
      </c>
      <c r="W610" t="e">
        <f>T608/U608</f>
        <v>#VALUE!</v>
      </c>
    </row>
    <row r="611" spans="1:21" ht="15">
      <c r="A611" s="10">
        <v>21</v>
      </c>
      <c r="B611" s="9">
        <v>38735</v>
      </c>
      <c r="C611" s="37">
        <v>78</v>
      </c>
      <c r="D611" s="10">
        <v>159</v>
      </c>
      <c r="E611" s="10">
        <v>3</v>
      </c>
      <c r="F611" s="10">
        <v>500</v>
      </c>
      <c r="G611" s="10">
        <f t="shared" si="117"/>
        <v>0.5</v>
      </c>
      <c r="H611" s="10">
        <v>0.527</v>
      </c>
      <c r="I611" s="10">
        <v>8</v>
      </c>
      <c r="J611" s="30">
        <f t="shared" si="113"/>
        <v>0.514</v>
      </c>
      <c r="K611" s="30">
        <v>0.013</v>
      </c>
      <c r="L611" s="22">
        <f t="shared" si="114"/>
        <v>44.39027690087489</v>
      </c>
      <c r="M611" s="22">
        <f t="shared" si="112"/>
        <v>0.04439027690087489</v>
      </c>
      <c r="N611" s="22">
        <f t="shared" si="115"/>
        <v>8.878055380174978</v>
      </c>
      <c r="O611" s="25">
        <f t="shared" si="116"/>
        <v>17.756110760349955</v>
      </c>
      <c r="R611">
        <v>15</v>
      </c>
      <c r="S611">
        <f>0.17-S607</f>
        <v>0.169</v>
      </c>
      <c r="U611">
        <f>R609/S609</f>
        <v>81.9672131147541</v>
      </c>
    </row>
    <row r="612" spans="1:21" ht="15">
      <c r="A612" s="10">
        <v>23</v>
      </c>
      <c r="B612" s="9">
        <v>38735</v>
      </c>
      <c r="C612" s="37">
        <v>78</v>
      </c>
      <c r="D612" s="10">
        <v>159</v>
      </c>
      <c r="E612" s="10">
        <v>0</v>
      </c>
      <c r="F612" s="10">
        <v>500</v>
      </c>
      <c r="G612" s="10">
        <f t="shared" si="117"/>
        <v>0.5</v>
      </c>
      <c r="H612" s="10">
        <v>0.497</v>
      </c>
      <c r="I612" s="10">
        <v>8</v>
      </c>
      <c r="J612" s="30">
        <f t="shared" si="113"/>
        <v>0.484</v>
      </c>
      <c r="K612" s="30">
        <v>0.013</v>
      </c>
      <c r="L612" s="22">
        <f t="shared" si="114"/>
        <v>41.79940470821682</v>
      </c>
      <c r="M612" s="22">
        <f t="shared" si="112"/>
        <v>0.04179940470821682</v>
      </c>
      <c r="N612" s="22">
        <f t="shared" si="115"/>
        <v>8.359880941643363</v>
      </c>
      <c r="O612" s="25">
        <f t="shared" si="116"/>
        <v>16.719761883286726</v>
      </c>
      <c r="R612">
        <v>20</v>
      </c>
      <c r="S612">
        <f>0.232-S607</f>
        <v>0.231</v>
      </c>
      <c r="U612">
        <f>R610/S610</f>
        <v>84.74576271186442</v>
      </c>
    </row>
    <row r="613" spans="1:22" ht="15">
      <c r="A613" s="10">
        <v>1</v>
      </c>
      <c r="B613" s="9">
        <v>38736</v>
      </c>
      <c r="C613" s="37">
        <v>80</v>
      </c>
      <c r="D613" s="10">
        <v>162</v>
      </c>
      <c r="E613" s="10">
        <v>175</v>
      </c>
      <c r="F613" s="10">
        <v>1000</v>
      </c>
      <c r="G613" s="10">
        <f t="shared" si="117"/>
        <v>1</v>
      </c>
      <c r="H613" s="10">
        <v>0.038</v>
      </c>
      <c r="I613" s="10">
        <v>1</v>
      </c>
      <c r="J613" s="30">
        <f t="shared" si="113"/>
        <v>0.025</v>
      </c>
      <c r="K613" s="30">
        <v>0.013</v>
      </c>
      <c r="L613" s="22">
        <f t="shared" si="114"/>
        <v>2.1590601605483895</v>
      </c>
      <c r="M613" s="22">
        <f t="shared" si="112"/>
        <v>0.0021590601605483897</v>
      </c>
      <c r="N613" s="22">
        <f t="shared" si="115"/>
        <v>0.05397650401370974</v>
      </c>
      <c r="O613" s="25">
        <f t="shared" si="116"/>
        <v>0.05397650401370974</v>
      </c>
      <c r="R613">
        <v>30</v>
      </c>
      <c r="S613">
        <f>0.351-S607</f>
        <v>0.35</v>
      </c>
      <c r="U613">
        <f>R611/S611</f>
        <v>88.75739644970413</v>
      </c>
      <c r="V613">
        <f>AVERAGE(U610:U615)</f>
        <v>88.60617930837464</v>
      </c>
    </row>
    <row r="614" spans="1:21" ht="15">
      <c r="A614" s="10">
        <v>3</v>
      </c>
      <c r="B614" s="9">
        <v>38736</v>
      </c>
      <c r="C614" s="37">
        <v>80</v>
      </c>
      <c r="D614" s="10">
        <v>162</v>
      </c>
      <c r="E614" s="10">
        <v>150</v>
      </c>
      <c r="F614" s="10">
        <v>1000</v>
      </c>
      <c r="G614" s="10">
        <f t="shared" si="117"/>
        <v>1</v>
      </c>
      <c r="H614" s="10">
        <v>0.033</v>
      </c>
      <c r="I614" s="10">
        <v>1</v>
      </c>
      <c r="J614" s="30">
        <f t="shared" si="113"/>
        <v>0.020000000000000004</v>
      </c>
      <c r="K614" s="30">
        <v>0.013</v>
      </c>
      <c r="L614" s="22">
        <f t="shared" si="114"/>
        <v>1.7272481284387118</v>
      </c>
      <c r="M614" s="22">
        <f t="shared" si="112"/>
        <v>0.0017272481284387117</v>
      </c>
      <c r="N614" s="22">
        <f aca="true" t="shared" si="118" ref="N614:N629">M614*5/2*10/1*I614</f>
        <v>0.04318120321096779</v>
      </c>
      <c r="O614" s="25">
        <f aca="true" t="shared" si="119" ref="O614:O629">N614/G614</f>
        <v>0.04318120321096779</v>
      </c>
      <c r="R614">
        <v>40</v>
      </c>
      <c r="S614">
        <f>0.462-S607</f>
        <v>0.461</v>
      </c>
      <c r="U614">
        <f>R612/S612</f>
        <v>86.58008658008657</v>
      </c>
    </row>
    <row r="615" spans="1:26" ht="15">
      <c r="A615" s="10">
        <v>5</v>
      </c>
      <c r="B615" s="9">
        <v>38736</v>
      </c>
      <c r="C615" s="37">
        <v>80</v>
      </c>
      <c r="D615" s="10">
        <v>162</v>
      </c>
      <c r="E615" s="10">
        <v>130</v>
      </c>
      <c r="F615" s="10">
        <v>1000</v>
      </c>
      <c r="G615" s="10">
        <f t="shared" si="117"/>
        <v>1</v>
      </c>
      <c r="H615" s="10">
        <v>0.047</v>
      </c>
      <c r="I615" s="10">
        <v>1</v>
      </c>
      <c r="J615" s="30">
        <f t="shared" si="113"/>
        <v>0.034</v>
      </c>
      <c r="K615" s="30">
        <v>0.013</v>
      </c>
      <c r="L615" s="22">
        <f t="shared" si="114"/>
        <v>2.9363218183458097</v>
      </c>
      <c r="M615" s="22">
        <f t="shared" si="112"/>
        <v>0.00293632181834581</v>
      </c>
      <c r="N615" s="22">
        <f t="shared" si="118"/>
        <v>0.07340804545864525</v>
      </c>
      <c r="O615" s="25">
        <f t="shared" si="119"/>
        <v>0.07340804545864525</v>
      </c>
      <c r="R615">
        <v>50</v>
      </c>
      <c r="S615">
        <f>0.612-S607</f>
        <v>0.611</v>
      </c>
      <c r="U615">
        <f>R617/S617</f>
        <v>100.30090270812437</v>
      </c>
      <c r="X615" t="s">
        <v>17</v>
      </c>
      <c r="Y615" t="s">
        <v>8</v>
      </c>
      <c r="Z615" t="s">
        <v>15</v>
      </c>
    </row>
    <row r="616" spans="1:26" ht="15">
      <c r="A616" s="10">
        <v>7</v>
      </c>
      <c r="B616" s="9">
        <v>38736</v>
      </c>
      <c r="C616" s="37">
        <v>80</v>
      </c>
      <c r="D616" s="10">
        <v>162</v>
      </c>
      <c r="E616" s="10">
        <v>120</v>
      </c>
      <c r="F616" s="10">
        <v>1000</v>
      </c>
      <c r="G616" s="10">
        <f t="shared" si="117"/>
        <v>1</v>
      </c>
      <c r="H616" s="10">
        <v>0.043</v>
      </c>
      <c r="I616" s="10">
        <v>1</v>
      </c>
      <c r="J616" s="30">
        <f t="shared" si="113"/>
        <v>0.03</v>
      </c>
      <c r="K616" s="30">
        <v>0.013</v>
      </c>
      <c r="L616" s="22">
        <f t="shared" si="114"/>
        <v>2.5908721926580673</v>
      </c>
      <c r="M616" s="22">
        <f t="shared" si="112"/>
        <v>0.0025908721926580676</v>
      </c>
      <c r="N616" s="22">
        <f t="shared" si="118"/>
        <v>0.06477180481645169</v>
      </c>
      <c r="O616" s="25">
        <f t="shared" si="119"/>
        <v>0.06477180481645169</v>
      </c>
      <c r="R616">
        <v>80</v>
      </c>
      <c r="S616">
        <f>0.882-S607</f>
        <v>0.881</v>
      </c>
      <c r="X616" t="s">
        <v>11</v>
      </c>
      <c r="Y616">
        <v>0.001</v>
      </c>
      <c r="Z616">
        <f>AVERAGE(Y616:Y618)</f>
        <v>0.001</v>
      </c>
    </row>
    <row r="617" spans="1:25" ht="15">
      <c r="A617" s="10">
        <v>9</v>
      </c>
      <c r="B617" s="9">
        <v>38736</v>
      </c>
      <c r="C617" s="37">
        <v>80</v>
      </c>
      <c r="D617" s="10">
        <v>162</v>
      </c>
      <c r="E617" s="10">
        <v>110</v>
      </c>
      <c r="F617" s="10">
        <v>1000</v>
      </c>
      <c r="G617" s="10">
        <f t="shared" si="117"/>
        <v>1</v>
      </c>
      <c r="H617" s="10">
        <v>0.069</v>
      </c>
      <c r="I617" s="10">
        <v>1</v>
      </c>
      <c r="J617" s="30">
        <f t="shared" si="113"/>
        <v>0.05600000000000001</v>
      </c>
      <c r="K617" s="30">
        <v>0.013</v>
      </c>
      <c r="L617" s="22">
        <f t="shared" si="114"/>
        <v>4.836294759628393</v>
      </c>
      <c r="M617" s="22">
        <f t="shared" si="112"/>
        <v>0.004836294759628393</v>
      </c>
      <c r="N617" s="22">
        <f t="shared" si="118"/>
        <v>0.12090736899070982</v>
      </c>
      <c r="O617" s="25">
        <f t="shared" si="119"/>
        <v>0.12090736899070982</v>
      </c>
      <c r="R617">
        <v>100</v>
      </c>
      <c r="S617">
        <f>0.998-S607</f>
        <v>0.997</v>
      </c>
      <c r="U617">
        <f>1/AVERAGE(U610:U615)</f>
        <v>0.011285894593420132</v>
      </c>
      <c r="X617" t="s">
        <v>11</v>
      </c>
      <c r="Y617">
        <v>0.001</v>
      </c>
    </row>
    <row r="618" spans="1:25" ht="15">
      <c r="A618" s="10">
        <v>11</v>
      </c>
      <c r="B618" s="9">
        <v>38736</v>
      </c>
      <c r="C618" s="37">
        <v>80</v>
      </c>
      <c r="D618" s="10">
        <v>162</v>
      </c>
      <c r="E618" s="10">
        <v>106</v>
      </c>
      <c r="F618" s="10">
        <v>1000</v>
      </c>
      <c r="G618" s="10">
        <f t="shared" si="117"/>
        <v>1</v>
      </c>
      <c r="H618" s="10">
        <v>0.043</v>
      </c>
      <c r="I618" s="10">
        <v>1</v>
      </c>
      <c r="J618" s="30">
        <f t="shared" si="113"/>
        <v>0.03</v>
      </c>
      <c r="K618" s="30">
        <v>0.013</v>
      </c>
      <c r="L618" s="22">
        <f t="shared" si="114"/>
        <v>2.5908721926580673</v>
      </c>
      <c r="M618" s="22">
        <f t="shared" si="112"/>
        <v>0.0025908721926580676</v>
      </c>
      <c r="N618" s="22">
        <f t="shared" si="118"/>
        <v>0.06477180481645169</v>
      </c>
      <c r="O618" s="25">
        <f t="shared" si="119"/>
        <v>0.06477180481645169</v>
      </c>
      <c r="X618" t="s">
        <v>11</v>
      </c>
      <c r="Y618">
        <v>0.001</v>
      </c>
    </row>
    <row r="619" spans="1:15" ht="15">
      <c r="A619" s="10">
        <v>13</v>
      </c>
      <c r="B619" s="9">
        <v>38736</v>
      </c>
      <c r="C619" s="37">
        <v>80</v>
      </c>
      <c r="D619" s="10">
        <v>162</v>
      </c>
      <c r="E619" s="10">
        <v>71</v>
      </c>
      <c r="F619" s="10">
        <v>1000</v>
      </c>
      <c r="G619" s="10">
        <f t="shared" si="117"/>
        <v>1</v>
      </c>
      <c r="H619" s="10">
        <v>0.128</v>
      </c>
      <c r="I619" s="10">
        <v>1</v>
      </c>
      <c r="J619" s="30">
        <f t="shared" si="113"/>
        <v>0.115</v>
      </c>
      <c r="K619" s="30">
        <v>0.013</v>
      </c>
      <c r="L619" s="22">
        <f t="shared" si="114"/>
        <v>9.931676738522592</v>
      </c>
      <c r="M619" s="22">
        <f t="shared" si="112"/>
        <v>0.009931676738522592</v>
      </c>
      <c r="N619" s="22">
        <f t="shared" si="118"/>
        <v>0.2482919184630648</v>
      </c>
      <c r="O619" s="25">
        <f t="shared" si="119"/>
        <v>0.2482919184630648</v>
      </c>
    </row>
    <row r="620" spans="1:24" ht="15">
      <c r="A620" s="10">
        <v>15</v>
      </c>
      <c r="B620" s="9">
        <v>38736</v>
      </c>
      <c r="C620" s="37">
        <v>80</v>
      </c>
      <c r="D620" s="10">
        <v>162</v>
      </c>
      <c r="E620" s="10">
        <v>46</v>
      </c>
      <c r="F620" s="10">
        <v>1000</v>
      </c>
      <c r="G620" s="10">
        <f t="shared" si="117"/>
        <v>1</v>
      </c>
      <c r="H620" s="10">
        <v>0.03</v>
      </c>
      <c r="I620" s="10">
        <v>1</v>
      </c>
      <c r="J620" s="30">
        <f t="shared" si="113"/>
        <v>0.017</v>
      </c>
      <c r="K620" s="30">
        <v>0.013</v>
      </c>
      <c r="L620" s="22">
        <f t="shared" si="114"/>
        <v>1.4681609091729049</v>
      </c>
      <c r="M620" s="22">
        <f t="shared" si="112"/>
        <v>0.001468160909172905</v>
      </c>
      <c r="N620" s="22">
        <f t="shared" si="118"/>
        <v>0.036704022729322626</v>
      </c>
      <c r="O620" s="25">
        <f t="shared" si="119"/>
        <v>0.036704022729322626</v>
      </c>
      <c r="X620" t="s">
        <v>30</v>
      </c>
    </row>
    <row r="621" spans="1:26" ht="15">
      <c r="A621" s="10">
        <v>17</v>
      </c>
      <c r="B621" s="9">
        <v>38736</v>
      </c>
      <c r="C621" s="37">
        <v>80</v>
      </c>
      <c r="D621" s="10">
        <v>162</v>
      </c>
      <c r="E621" s="10">
        <v>29</v>
      </c>
      <c r="F621" s="10">
        <v>1000</v>
      </c>
      <c r="G621" s="10">
        <f t="shared" si="117"/>
        <v>1</v>
      </c>
      <c r="H621" s="10">
        <v>0.038</v>
      </c>
      <c r="I621" s="10">
        <v>1</v>
      </c>
      <c r="J621" s="30">
        <f t="shared" si="113"/>
        <v>0.025</v>
      </c>
      <c r="K621" s="30">
        <v>0.013</v>
      </c>
      <c r="L621" s="22">
        <f t="shared" si="114"/>
        <v>2.1590601605483895</v>
      </c>
      <c r="M621" s="22">
        <f t="shared" si="112"/>
        <v>0.0021590601605483897</v>
      </c>
      <c r="N621" s="22">
        <f t="shared" si="118"/>
        <v>0.05397650401370974</v>
      </c>
      <c r="O621" s="25">
        <f t="shared" si="119"/>
        <v>0.05397650401370974</v>
      </c>
      <c r="X621" t="s">
        <v>12</v>
      </c>
      <c r="Y621" s="5">
        <v>0.013</v>
      </c>
      <c r="Z621">
        <f>AVERAGE(Y621:Y623)</f>
        <v>0.013666666666666667</v>
      </c>
    </row>
    <row r="622" spans="1:25" ht="15">
      <c r="A622" s="10">
        <v>19</v>
      </c>
      <c r="B622" s="9">
        <v>38736</v>
      </c>
      <c r="C622" s="37">
        <v>80</v>
      </c>
      <c r="D622" s="10">
        <v>162</v>
      </c>
      <c r="E622" s="10">
        <v>21</v>
      </c>
      <c r="F622" s="10">
        <v>1000</v>
      </c>
      <c r="G622" s="10">
        <f t="shared" si="117"/>
        <v>1</v>
      </c>
      <c r="H622" s="10">
        <v>0.05</v>
      </c>
      <c r="I622" s="10">
        <v>1</v>
      </c>
      <c r="J622" s="30">
        <f t="shared" si="113"/>
        <v>0.037000000000000005</v>
      </c>
      <c r="K622" s="30">
        <v>0.013</v>
      </c>
      <c r="L622" s="22">
        <f t="shared" si="114"/>
        <v>3.1954090376116167</v>
      </c>
      <c r="M622" s="22">
        <f t="shared" si="112"/>
        <v>0.0031954090376116167</v>
      </c>
      <c r="N622" s="22">
        <f t="shared" si="118"/>
        <v>0.07988522594029043</v>
      </c>
      <c r="O622" s="25">
        <f t="shared" si="119"/>
        <v>0.07988522594029043</v>
      </c>
      <c r="X622" t="s">
        <v>13</v>
      </c>
      <c r="Y622" s="5">
        <v>0.012</v>
      </c>
    </row>
    <row r="623" spans="1:25" ht="15">
      <c r="A623" s="10">
        <v>21</v>
      </c>
      <c r="B623" s="9">
        <v>38736</v>
      </c>
      <c r="C623" s="37">
        <v>80</v>
      </c>
      <c r="D623" s="10">
        <v>162</v>
      </c>
      <c r="E623" s="10">
        <v>11</v>
      </c>
      <c r="F623" s="10">
        <v>1000</v>
      </c>
      <c r="G623" s="10">
        <f t="shared" si="117"/>
        <v>1</v>
      </c>
      <c r="H623" s="10">
        <v>0.429</v>
      </c>
      <c r="I623" s="10">
        <v>1</v>
      </c>
      <c r="J623" s="30">
        <f t="shared" si="113"/>
        <v>0.416</v>
      </c>
      <c r="K623" s="30">
        <v>0.013</v>
      </c>
      <c r="L623" s="22">
        <f t="shared" si="114"/>
        <v>35.9267610715252</v>
      </c>
      <c r="M623" s="22">
        <f t="shared" si="112"/>
        <v>0.0359267610715252</v>
      </c>
      <c r="N623" s="22">
        <f t="shared" si="118"/>
        <v>0.8981690267881299</v>
      </c>
      <c r="O623" s="25">
        <f t="shared" si="119"/>
        <v>0.8981690267881299</v>
      </c>
      <c r="X623" t="s">
        <v>14</v>
      </c>
      <c r="Y623" s="5">
        <v>0.016</v>
      </c>
    </row>
    <row r="624" spans="1:15" ht="15">
      <c r="A624" s="10">
        <v>23</v>
      </c>
      <c r="B624" s="9">
        <v>38736</v>
      </c>
      <c r="C624" s="37">
        <v>80</v>
      </c>
      <c r="D624" s="10">
        <v>162</v>
      </c>
      <c r="E624" s="10">
        <v>0</v>
      </c>
      <c r="F624" s="10">
        <v>1000</v>
      </c>
      <c r="G624" s="10">
        <f t="shared" si="117"/>
        <v>1</v>
      </c>
      <c r="H624" s="10">
        <v>0.509</v>
      </c>
      <c r="I624" s="10">
        <v>1</v>
      </c>
      <c r="J624" s="30">
        <f t="shared" si="113"/>
        <v>0.496</v>
      </c>
      <c r="K624" s="30">
        <v>0.013</v>
      </c>
      <c r="L624" s="22">
        <f t="shared" si="114"/>
        <v>42.835753585280045</v>
      </c>
      <c r="M624" s="22">
        <f t="shared" si="112"/>
        <v>0.042835753585280044</v>
      </c>
      <c r="N624" s="22">
        <f t="shared" si="118"/>
        <v>1.0708938396320011</v>
      </c>
      <c r="O624" s="25">
        <f t="shared" si="119"/>
        <v>1.0708938396320011</v>
      </c>
    </row>
    <row r="625" spans="1:15" ht="15">
      <c r="A625" s="10">
        <v>1</v>
      </c>
      <c r="B625" s="9">
        <v>38736</v>
      </c>
      <c r="C625" s="37">
        <v>82</v>
      </c>
      <c r="D625" s="10">
        <v>167</v>
      </c>
      <c r="E625" s="10">
        <v>150</v>
      </c>
      <c r="F625" s="10">
        <v>960</v>
      </c>
      <c r="G625" s="10">
        <f t="shared" si="117"/>
        <v>0.96</v>
      </c>
      <c r="H625" s="10">
        <v>0.148</v>
      </c>
      <c r="I625" s="10">
        <v>1</v>
      </c>
      <c r="J625" s="30">
        <f t="shared" si="113"/>
        <v>0.13499999999999998</v>
      </c>
      <c r="K625" s="30">
        <v>0.013</v>
      </c>
      <c r="L625" s="22">
        <f t="shared" si="114"/>
        <v>11.658924866961302</v>
      </c>
      <c r="M625" s="22">
        <f t="shared" si="112"/>
        <v>0.011658924866961302</v>
      </c>
      <c r="N625" s="22">
        <f t="shared" si="118"/>
        <v>0.29147312167403255</v>
      </c>
      <c r="O625" s="25">
        <f t="shared" si="119"/>
        <v>0.30361783507711726</v>
      </c>
    </row>
    <row r="626" spans="1:15" ht="15">
      <c r="A626" s="10">
        <v>3</v>
      </c>
      <c r="B626" s="9">
        <v>38736</v>
      </c>
      <c r="C626" s="37">
        <v>82</v>
      </c>
      <c r="D626" s="10">
        <v>167</v>
      </c>
      <c r="E626" s="10">
        <v>100</v>
      </c>
      <c r="F626" s="10">
        <v>968</v>
      </c>
      <c r="G626" s="10">
        <f t="shared" si="117"/>
        <v>0.968</v>
      </c>
      <c r="H626" s="10">
        <v>0.168</v>
      </c>
      <c r="I626" s="10">
        <v>1</v>
      </c>
      <c r="J626" s="30">
        <f t="shared" si="113"/>
        <v>0.155</v>
      </c>
      <c r="K626" s="30">
        <v>0.013</v>
      </c>
      <c r="L626" s="22">
        <f t="shared" si="114"/>
        <v>13.386172995400015</v>
      </c>
      <c r="M626" s="22">
        <f t="shared" si="112"/>
        <v>0.013386172995400016</v>
      </c>
      <c r="N626" s="22">
        <f t="shared" si="118"/>
        <v>0.3346543248850004</v>
      </c>
      <c r="O626" s="25">
        <f t="shared" si="119"/>
        <v>0.34571727777376077</v>
      </c>
    </row>
    <row r="627" spans="1:15" ht="15">
      <c r="A627" s="10">
        <v>5</v>
      </c>
      <c r="B627" s="9">
        <v>38736</v>
      </c>
      <c r="C627" s="37">
        <v>82</v>
      </c>
      <c r="D627" s="10">
        <v>167</v>
      </c>
      <c r="E627" s="10">
        <v>80</v>
      </c>
      <c r="F627" s="10">
        <v>750</v>
      </c>
      <c r="G627" s="10">
        <f t="shared" si="117"/>
        <v>0.75</v>
      </c>
      <c r="H627" s="10">
        <v>0.183</v>
      </c>
      <c r="I627" s="10">
        <v>1</v>
      </c>
      <c r="J627" s="30">
        <f t="shared" si="113"/>
        <v>0.16999999999999998</v>
      </c>
      <c r="K627" s="30">
        <v>0.013</v>
      </c>
      <c r="L627" s="22">
        <f t="shared" si="114"/>
        <v>14.681609091729047</v>
      </c>
      <c r="M627" s="22">
        <f t="shared" si="112"/>
        <v>0.014681609091729048</v>
      </c>
      <c r="N627" s="22">
        <f t="shared" si="118"/>
        <v>0.36704022729322616</v>
      </c>
      <c r="O627" s="25">
        <f t="shared" si="119"/>
        <v>0.48938696972430157</v>
      </c>
    </row>
    <row r="628" spans="1:15" ht="15">
      <c r="A628" s="10">
        <v>7</v>
      </c>
      <c r="B628" s="9">
        <v>38736</v>
      </c>
      <c r="C628" s="37">
        <v>82</v>
      </c>
      <c r="D628" s="10">
        <v>167</v>
      </c>
      <c r="E628" s="10">
        <v>60</v>
      </c>
      <c r="F628" s="10">
        <v>750</v>
      </c>
      <c r="G628" s="10">
        <f t="shared" si="117"/>
        <v>0.75</v>
      </c>
      <c r="H628" s="10">
        <v>0.252</v>
      </c>
      <c r="I628" s="10">
        <v>1</v>
      </c>
      <c r="J628" s="30">
        <f t="shared" si="113"/>
        <v>0.239</v>
      </c>
      <c r="K628" s="30">
        <v>0.013</v>
      </c>
      <c r="L628" s="22">
        <f t="shared" si="114"/>
        <v>20.6406151348426</v>
      </c>
      <c r="M628" s="22">
        <f t="shared" si="112"/>
        <v>0.020640615134842603</v>
      </c>
      <c r="N628" s="22">
        <f t="shared" si="118"/>
        <v>0.5160153783710651</v>
      </c>
      <c r="O628" s="25">
        <f t="shared" si="119"/>
        <v>0.6880205044947535</v>
      </c>
    </row>
    <row r="629" spans="1:15" ht="15">
      <c r="A629" s="10">
        <v>9</v>
      </c>
      <c r="B629" s="9">
        <v>38736</v>
      </c>
      <c r="C629" s="37">
        <v>82</v>
      </c>
      <c r="D629" s="10">
        <v>167</v>
      </c>
      <c r="E629" s="10">
        <v>50</v>
      </c>
      <c r="F629" s="10">
        <v>750</v>
      </c>
      <c r="G629" s="10">
        <f t="shared" si="117"/>
        <v>0.75</v>
      </c>
      <c r="H629" s="10">
        <v>0.532</v>
      </c>
      <c r="I629" s="10">
        <v>1</v>
      </c>
      <c r="J629" s="30">
        <f t="shared" si="113"/>
        <v>0.519</v>
      </c>
      <c r="K629" s="30">
        <v>0.013</v>
      </c>
      <c r="L629" s="22">
        <f t="shared" si="114"/>
        <v>44.82208893298456</v>
      </c>
      <c r="M629" s="22">
        <f t="shared" si="112"/>
        <v>0.04482208893298457</v>
      </c>
      <c r="N629" s="22">
        <f t="shared" si="118"/>
        <v>1.1205522233246141</v>
      </c>
      <c r="O629" s="25">
        <f t="shared" si="119"/>
        <v>1.4940696310994854</v>
      </c>
    </row>
    <row r="630" spans="1:15" ht="15">
      <c r="A630" s="10">
        <v>11</v>
      </c>
      <c r="B630" s="9">
        <v>38736</v>
      </c>
      <c r="C630" s="37">
        <v>82</v>
      </c>
      <c r="D630" s="10">
        <v>167</v>
      </c>
      <c r="E630" s="10">
        <v>36</v>
      </c>
      <c r="F630" s="10">
        <v>750</v>
      </c>
      <c r="G630" s="10">
        <f t="shared" si="117"/>
        <v>0.75</v>
      </c>
      <c r="H630" s="10">
        <v>0.881</v>
      </c>
      <c r="I630" s="10">
        <v>1</v>
      </c>
      <c r="J630" s="30">
        <f t="shared" si="113"/>
        <v>0.868</v>
      </c>
      <c r="K630" s="30">
        <v>0.013</v>
      </c>
      <c r="L630" s="22">
        <f aca="true" t="shared" si="120" ref="L630:L768">J630/$U$528</f>
        <v>74.96256877424008</v>
      </c>
      <c r="M630" s="22">
        <f t="shared" si="112"/>
        <v>0.07496256877424008</v>
      </c>
      <c r="N630" s="22">
        <f aca="true" t="shared" si="121" ref="N630:N637">M630*5/2*10/1*I630</f>
        <v>1.874064219356002</v>
      </c>
      <c r="O630" s="25">
        <f aca="true" t="shared" si="122" ref="O630:O637">N630/G630</f>
        <v>2.4987522924746695</v>
      </c>
    </row>
    <row r="631" spans="1:15" ht="15">
      <c r="A631" s="10">
        <v>13</v>
      </c>
      <c r="B631" s="9">
        <v>38736</v>
      </c>
      <c r="C631" s="37">
        <v>82</v>
      </c>
      <c r="D631" s="10">
        <v>167</v>
      </c>
      <c r="E631" s="10">
        <v>24</v>
      </c>
      <c r="F631" s="10">
        <v>500</v>
      </c>
      <c r="G631" s="10">
        <f t="shared" si="117"/>
        <v>0.5</v>
      </c>
      <c r="H631" s="10">
        <v>0.188</v>
      </c>
      <c r="I631" s="10">
        <v>8</v>
      </c>
      <c r="J631" s="30">
        <f t="shared" si="113"/>
        <v>0.175</v>
      </c>
      <c r="K631" s="30">
        <v>0.013</v>
      </c>
      <c r="L631" s="22">
        <f t="shared" si="120"/>
        <v>15.113421123838725</v>
      </c>
      <c r="M631" s="22">
        <f t="shared" si="112"/>
        <v>0.015113421123838726</v>
      </c>
      <c r="N631" s="22">
        <f t="shared" si="121"/>
        <v>3.0226842247677457</v>
      </c>
      <c r="O631" s="25">
        <f t="shared" si="122"/>
        <v>6.045368449535491</v>
      </c>
    </row>
    <row r="632" spans="1:15" ht="15">
      <c r="A632" s="10">
        <v>15</v>
      </c>
      <c r="B632" s="9">
        <v>38736</v>
      </c>
      <c r="C632" s="37">
        <v>82</v>
      </c>
      <c r="D632" s="10">
        <v>167</v>
      </c>
      <c r="E632" s="10">
        <v>16</v>
      </c>
      <c r="F632" s="10">
        <v>500</v>
      </c>
      <c r="G632" s="10">
        <f t="shared" si="117"/>
        <v>0.5</v>
      </c>
      <c r="H632" s="10">
        <v>0.248</v>
      </c>
      <c r="I632" s="10">
        <v>8</v>
      </c>
      <c r="J632" s="30">
        <f t="shared" si="113"/>
        <v>0.235</v>
      </c>
      <c r="K632" s="30">
        <v>0.013</v>
      </c>
      <c r="L632" s="22">
        <f t="shared" si="120"/>
        <v>20.29516550915486</v>
      </c>
      <c r="M632" s="22">
        <f t="shared" si="112"/>
        <v>0.02029516550915486</v>
      </c>
      <c r="N632" s="22">
        <f t="shared" si="121"/>
        <v>4.059033101830972</v>
      </c>
      <c r="O632" s="25">
        <f t="shared" si="122"/>
        <v>8.118066203661945</v>
      </c>
    </row>
    <row r="633" spans="1:15" ht="15">
      <c r="A633" s="10">
        <v>17</v>
      </c>
      <c r="B633" s="9">
        <v>38736</v>
      </c>
      <c r="C633" s="37">
        <v>82</v>
      </c>
      <c r="D633" s="10">
        <v>167</v>
      </c>
      <c r="E633" s="10">
        <v>10</v>
      </c>
      <c r="F633" s="10">
        <v>500</v>
      </c>
      <c r="G633" s="10">
        <f t="shared" si="117"/>
        <v>0.5</v>
      </c>
      <c r="H633" s="10">
        <v>0.222</v>
      </c>
      <c r="I633" s="10">
        <v>8</v>
      </c>
      <c r="J633" s="30">
        <f t="shared" si="113"/>
        <v>0.209</v>
      </c>
      <c r="K633" s="30">
        <v>0.013</v>
      </c>
      <c r="L633" s="22">
        <f t="shared" si="120"/>
        <v>18.049742942184533</v>
      </c>
      <c r="M633" s="22">
        <f t="shared" si="112"/>
        <v>0.018049742942184532</v>
      </c>
      <c r="N633" s="22">
        <f t="shared" si="121"/>
        <v>3.6099485884369065</v>
      </c>
      <c r="O633" s="25">
        <f t="shared" si="122"/>
        <v>7.219897176873813</v>
      </c>
    </row>
    <row r="634" spans="1:15" ht="15">
      <c r="A634" s="10">
        <v>19</v>
      </c>
      <c r="B634" s="9">
        <v>38736</v>
      </c>
      <c r="C634" s="37">
        <v>82</v>
      </c>
      <c r="D634" s="10">
        <v>167</v>
      </c>
      <c r="E634" s="10">
        <v>7</v>
      </c>
      <c r="F634" s="10">
        <v>500</v>
      </c>
      <c r="G634" s="10">
        <f t="shared" si="117"/>
        <v>0.5</v>
      </c>
      <c r="H634" s="10">
        <v>0.253</v>
      </c>
      <c r="I634" s="10">
        <v>8</v>
      </c>
      <c r="J634" s="30">
        <f t="shared" si="113"/>
        <v>0.24</v>
      </c>
      <c r="K634" s="30">
        <v>0.013</v>
      </c>
      <c r="L634" s="22">
        <f t="shared" si="120"/>
        <v>20.72697754126454</v>
      </c>
      <c r="M634" s="22">
        <f t="shared" si="112"/>
        <v>0.02072697754126454</v>
      </c>
      <c r="N634" s="22">
        <f t="shared" si="121"/>
        <v>4.145395508252908</v>
      </c>
      <c r="O634" s="25">
        <f t="shared" si="122"/>
        <v>8.290791016505816</v>
      </c>
    </row>
    <row r="635" spans="1:15" ht="15">
      <c r="A635" s="10">
        <v>21</v>
      </c>
      <c r="B635" s="9">
        <v>38736</v>
      </c>
      <c r="C635" s="37">
        <v>82</v>
      </c>
      <c r="D635" s="10">
        <v>167</v>
      </c>
      <c r="E635" s="10">
        <v>4</v>
      </c>
      <c r="F635" s="10">
        <v>500</v>
      </c>
      <c r="G635" s="10">
        <f t="shared" si="117"/>
        <v>0.5</v>
      </c>
      <c r="H635" s="10">
        <v>0.216</v>
      </c>
      <c r="I635" s="10">
        <v>8</v>
      </c>
      <c r="J635" s="30">
        <f t="shared" si="113"/>
        <v>0.20299999999999999</v>
      </c>
      <c r="K635" s="30">
        <v>0.013</v>
      </c>
      <c r="L635" s="22">
        <f t="shared" si="120"/>
        <v>17.53156850365292</v>
      </c>
      <c r="M635" s="22">
        <f t="shared" si="112"/>
        <v>0.017531568503652922</v>
      </c>
      <c r="N635" s="22">
        <f t="shared" si="121"/>
        <v>3.5063137007305842</v>
      </c>
      <c r="O635" s="25">
        <f t="shared" si="122"/>
        <v>7.0126274014611685</v>
      </c>
    </row>
    <row r="636" spans="1:15" ht="15">
      <c r="A636" s="10">
        <v>23</v>
      </c>
      <c r="B636" s="9">
        <v>38736</v>
      </c>
      <c r="C636" s="37">
        <v>82</v>
      </c>
      <c r="D636" s="10">
        <v>167</v>
      </c>
      <c r="E636" s="10">
        <v>0</v>
      </c>
      <c r="F636" s="10">
        <v>500</v>
      </c>
      <c r="G636" s="10">
        <f t="shared" si="117"/>
        <v>0.5</v>
      </c>
      <c r="H636" s="10">
        <v>0.209</v>
      </c>
      <c r="I636" s="10">
        <v>8</v>
      </c>
      <c r="J636" s="30">
        <f t="shared" si="113"/>
        <v>0.19599999999999998</v>
      </c>
      <c r="K636" s="30">
        <v>0.013</v>
      </c>
      <c r="L636" s="22">
        <f t="shared" si="120"/>
        <v>16.92703165869937</v>
      </c>
      <c r="M636" s="22">
        <f t="shared" si="112"/>
        <v>0.01692703165869937</v>
      </c>
      <c r="N636" s="22">
        <f t="shared" si="121"/>
        <v>3.3854063317398744</v>
      </c>
      <c r="O636" s="25">
        <f t="shared" si="122"/>
        <v>6.770812663479749</v>
      </c>
    </row>
    <row r="637" spans="1:15" ht="15">
      <c r="A637" s="10">
        <v>1</v>
      </c>
      <c r="B637" s="9">
        <v>38736</v>
      </c>
      <c r="C637" s="37">
        <v>83</v>
      </c>
      <c r="D637" s="10">
        <v>168</v>
      </c>
      <c r="E637" s="10">
        <v>150</v>
      </c>
      <c r="F637" s="10">
        <v>1000</v>
      </c>
      <c r="G637" s="10">
        <f t="shared" si="117"/>
        <v>1</v>
      </c>
      <c r="H637" s="10">
        <v>0.189</v>
      </c>
      <c r="I637" s="10">
        <v>1</v>
      </c>
      <c r="J637" s="30">
        <f t="shared" si="113"/>
        <v>0.176</v>
      </c>
      <c r="K637" s="30">
        <v>0.013</v>
      </c>
      <c r="L637" s="22">
        <f t="shared" si="120"/>
        <v>15.19978353026066</v>
      </c>
      <c r="M637" s="22">
        <f t="shared" si="112"/>
        <v>0.015199783530260661</v>
      </c>
      <c r="N637" s="22">
        <f t="shared" si="121"/>
        <v>0.3799945882565165</v>
      </c>
      <c r="O637" s="25">
        <f t="shared" si="122"/>
        <v>0.3799945882565165</v>
      </c>
    </row>
    <row r="638" spans="1:15" ht="15">
      <c r="A638" s="10">
        <v>3</v>
      </c>
      <c r="B638" s="9">
        <v>38736</v>
      </c>
      <c r="C638" s="37">
        <v>83</v>
      </c>
      <c r="D638" s="10">
        <v>168</v>
      </c>
      <c r="E638" s="10">
        <v>100</v>
      </c>
      <c r="F638" s="10">
        <v>950</v>
      </c>
      <c r="G638" s="10">
        <f t="shared" si="117"/>
        <v>0.95</v>
      </c>
      <c r="H638" s="10">
        <v>0.348</v>
      </c>
      <c r="I638" s="10">
        <v>1</v>
      </c>
      <c r="J638" s="30">
        <f t="shared" si="113"/>
        <v>0.33499999999999996</v>
      </c>
      <c r="K638" s="30">
        <v>0.013</v>
      </c>
      <c r="L638" s="22">
        <f t="shared" si="120"/>
        <v>28.931406151348416</v>
      </c>
      <c r="M638" s="22">
        <f t="shared" si="112"/>
        <v>0.028931406151348416</v>
      </c>
      <c r="N638" s="22">
        <f aca="true" t="shared" si="123" ref="N638:N649">M638*5/2*10/1*I638</f>
        <v>0.7232851537837104</v>
      </c>
      <c r="O638" s="25">
        <f aca="true" t="shared" si="124" ref="O638:O649">N638/G638</f>
        <v>0.7613527934565373</v>
      </c>
    </row>
    <row r="639" spans="1:15" ht="15">
      <c r="A639" s="10">
        <v>5</v>
      </c>
      <c r="B639" s="9">
        <v>38736</v>
      </c>
      <c r="C639" s="37">
        <v>83</v>
      </c>
      <c r="D639" s="10">
        <v>168</v>
      </c>
      <c r="E639" s="10">
        <v>80</v>
      </c>
      <c r="F639" s="10">
        <v>900</v>
      </c>
      <c r="G639" s="10">
        <f t="shared" si="117"/>
        <v>0.9</v>
      </c>
      <c r="H639" s="10">
        <v>0.391</v>
      </c>
      <c r="I639" s="10">
        <v>1</v>
      </c>
      <c r="J639" s="30">
        <f t="shared" si="113"/>
        <v>0.378</v>
      </c>
      <c r="K639" s="30">
        <v>0.013</v>
      </c>
      <c r="L639" s="22">
        <f t="shared" si="120"/>
        <v>32.64498962749165</v>
      </c>
      <c r="M639" s="22">
        <f t="shared" si="112"/>
        <v>0.03264498962749165</v>
      </c>
      <c r="N639" s="22">
        <f t="shared" si="123"/>
        <v>0.8161247406872912</v>
      </c>
      <c r="O639" s="25">
        <f t="shared" si="124"/>
        <v>0.9068052674303235</v>
      </c>
    </row>
    <row r="640" spans="1:15" ht="15">
      <c r="A640" s="10">
        <v>7</v>
      </c>
      <c r="B640" s="9">
        <v>38736</v>
      </c>
      <c r="C640" s="37">
        <v>83</v>
      </c>
      <c r="D640" s="10">
        <v>168</v>
      </c>
      <c r="E640" s="10">
        <v>60</v>
      </c>
      <c r="F640" s="10">
        <v>900</v>
      </c>
      <c r="G640" s="10">
        <f t="shared" si="117"/>
        <v>0.9</v>
      </c>
      <c r="H640" s="10">
        <v>0.403</v>
      </c>
      <c r="I640" s="10">
        <v>1</v>
      </c>
      <c r="J640" s="30">
        <f t="shared" si="113"/>
        <v>0.39</v>
      </c>
      <c r="K640" s="30">
        <v>0.013</v>
      </c>
      <c r="L640" s="22">
        <f t="shared" si="120"/>
        <v>33.68133850455487</v>
      </c>
      <c r="M640" s="22">
        <f t="shared" si="112"/>
        <v>0.033681338504554875</v>
      </c>
      <c r="N640" s="22">
        <f t="shared" si="123"/>
        <v>0.8420334626138719</v>
      </c>
      <c r="O640" s="25">
        <f t="shared" si="124"/>
        <v>0.9355927362376354</v>
      </c>
    </row>
    <row r="641" spans="1:15" ht="15">
      <c r="A641" s="10">
        <v>9</v>
      </c>
      <c r="B641" s="9">
        <v>38736</v>
      </c>
      <c r="C641" s="37">
        <v>83</v>
      </c>
      <c r="D641" s="10">
        <v>168</v>
      </c>
      <c r="E641" s="10">
        <v>40</v>
      </c>
      <c r="F641" s="10">
        <v>750</v>
      </c>
      <c r="G641" s="10">
        <f t="shared" si="117"/>
        <v>0.75</v>
      </c>
      <c r="H641" s="10">
        <v>0.139</v>
      </c>
      <c r="I641" s="10">
        <v>8</v>
      </c>
      <c r="J641" s="30">
        <f t="shared" si="113"/>
        <v>0.126</v>
      </c>
      <c r="K641" s="30">
        <v>0.013</v>
      </c>
      <c r="L641" s="22">
        <f t="shared" si="120"/>
        <v>10.881663209163882</v>
      </c>
      <c r="M641" s="22">
        <f t="shared" si="112"/>
        <v>0.010881663209163882</v>
      </c>
      <c r="N641" s="22">
        <f t="shared" si="123"/>
        <v>2.176332641832776</v>
      </c>
      <c r="O641" s="25">
        <f t="shared" si="124"/>
        <v>2.901776855777035</v>
      </c>
    </row>
    <row r="642" spans="1:15" ht="15">
      <c r="A642" s="10">
        <v>11</v>
      </c>
      <c r="B642" s="9">
        <v>38736</v>
      </c>
      <c r="C642" s="37">
        <v>83</v>
      </c>
      <c r="D642" s="10">
        <v>168</v>
      </c>
      <c r="E642" s="10">
        <v>25</v>
      </c>
      <c r="F642" s="10">
        <v>500</v>
      </c>
      <c r="G642" s="10">
        <f t="shared" si="117"/>
        <v>0.5</v>
      </c>
      <c r="H642" s="10">
        <v>0.646</v>
      </c>
      <c r="I642" s="10">
        <v>8</v>
      </c>
      <c r="J642" s="30">
        <f t="shared" si="113"/>
        <v>0.633</v>
      </c>
      <c r="K642" s="30">
        <v>0.013</v>
      </c>
      <c r="L642" s="22">
        <f t="shared" si="120"/>
        <v>54.66740326508522</v>
      </c>
      <c r="M642" s="22">
        <f t="shared" si="112"/>
        <v>0.05466740326508522</v>
      </c>
      <c r="N642" s="22">
        <f t="shared" si="123"/>
        <v>10.933480653017044</v>
      </c>
      <c r="O642" s="25">
        <f t="shared" si="124"/>
        <v>21.86696130603409</v>
      </c>
    </row>
    <row r="643" spans="1:15" ht="15">
      <c r="A643" s="10">
        <v>13</v>
      </c>
      <c r="B643" s="9">
        <v>38736</v>
      </c>
      <c r="C643" s="37">
        <v>83</v>
      </c>
      <c r="D643" s="10">
        <v>168</v>
      </c>
      <c r="E643" s="10">
        <v>17</v>
      </c>
      <c r="F643" s="10">
        <v>500</v>
      </c>
      <c r="G643" s="10">
        <f t="shared" si="117"/>
        <v>0.5</v>
      </c>
      <c r="H643" s="10">
        <v>0.393</v>
      </c>
      <c r="I643" s="10">
        <v>8</v>
      </c>
      <c r="J643" s="30">
        <f t="shared" si="113"/>
        <v>0.38</v>
      </c>
      <c r="K643" s="30">
        <v>0.013</v>
      </c>
      <c r="L643" s="22">
        <f t="shared" si="120"/>
        <v>32.81771444033552</v>
      </c>
      <c r="M643" s="22">
        <f t="shared" si="112"/>
        <v>0.03281771444033552</v>
      </c>
      <c r="N643" s="22">
        <f t="shared" si="123"/>
        <v>6.563542888067104</v>
      </c>
      <c r="O643" s="25">
        <f t="shared" si="124"/>
        <v>13.127085776134209</v>
      </c>
    </row>
    <row r="644" spans="1:15" ht="15">
      <c r="A644" s="10">
        <v>15</v>
      </c>
      <c r="B644" s="9">
        <v>38736</v>
      </c>
      <c r="C644" s="37">
        <v>83</v>
      </c>
      <c r="D644" s="10">
        <v>168</v>
      </c>
      <c r="E644" s="10">
        <v>11</v>
      </c>
      <c r="F644" s="10">
        <v>500</v>
      </c>
      <c r="G644" s="10">
        <f t="shared" si="117"/>
        <v>0.5</v>
      </c>
      <c r="H644" s="10">
        <v>0.627</v>
      </c>
      <c r="I644" s="10">
        <v>8</v>
      </c>
      <c r="J644" s="30">
        <f t="shared" si="113"/>
        <v>0.614</v>
      </c>
      <c r="K644" s="30">
        <v>0.013</v>
      </c>
      <c r="L644" s="22">
        <f t="shared" si="120"/>
        <v>53.026517543068444</v>
      </c>
      <c r="M644" s="22">
        <f t="shared" si="112"/>
        <v>0.05302651754306845</v>
      </c>
      <c r="N644" s="22">
        <f t="shared" si="123"/>
        <v>10.605303508613687</v>
      </c>
      <c r="O644" s="25">
        <f t="shared" si="124"/>
        <v>21.210607017227375</v>
      </c>
    </row>
    <row r="645" spans="1:15" ht="15">
      <c r="A645" s="10">
        <v>17</v>
      </c>
      <c r="B645" s="9">
        <v>38736</v>
      </c>
      <c r="C645" s="37">
        <v>83</v>
      </c>
      <c r="D645" s="10">
        <v>168</v>
      </c>
      <c r="E645" s="10">
        <v>7</v>
      </c>
      <c r="F645" s="10">
        <v>500</v>
      </c>
      <c r="G645" s="10">
        <f t="shared" si="117"/>
        <v>0.5</v>
      </c>
      <c r="H645" s="10">
        <v>0.627</v>
      </c>
      <c r="I645" s="10">
        <v>8</v>
      </c>
      <c r="J645" s="30">
        <f t="shared" si="113"/>
        <v>0.614</v>
      </c>
      <c r="K645" s="30">
        <v>0.013</v>
      </c>
      <c r="L645" s="22">
        <f t="shared" si="120"/>
        <v>53.026517543068444</v>
      </c>
      <c r="M645" s="22">
        <f t="shared" si="112"/>
        <v>0.05302651754306845</v>
      </c>
      <c r="N645" s="22">
        <f t="shared" si="123"/>
        <v>10.605303508613687</v>
      </c>
      <c r="O645" s="25">
        <f t="shared" si="124"/>
        <v>21.210607017227375</v>
      </c>
    </row>
    <row r="646" spans="1:15" ht="15">
      <c r="A646" s="10">
        <v>19</v>
      </c>
      <c r="B646" s="9">
        <v>38736</v>
      </c>
      <c r="C646" s="37">
        <v>83</v>
      </c>
      <c r="D646" s="10">
        <v>168</v>
      </c>
      <c r="E646" s="10">
        <v>5</v>
      </c>
      <c r="F646" s="10">
        <v>500</v>
      </c>
      <c r="G646" s="10">
        <f t="shared" si="117"/>
        <v>0.5</v>
      </c>
      <c r="H646" s="10">
        <v>0.487</v>
      </c>
      <c r="I646" s="10">
        <v>8</v>
      </c>
      <c r="J646" s="30">
        <f t="shared" si="113"/>
        <v>0.474</v>
      </c>
      <c r="K646" s="30">
        <v>0.013</v>
      </c>
      <c r="L646" s="22">
        <f t="shared" si="120"/>
        <v>40.93578064399746</v>
      </c>
      <c r="M646" s="22">
        <f t="shared" si="112"/>
        <v>0.040935780643997464</v>
      </c>
      <c r="N646" s="22">
        <f t="shared" si="123"/>
        <v>8.187156128799494</v>
      </c>
      <c r="O646" s="25">
        <f t="shared" si="124"/>
        <v>16.374312257598987</v>
      </c>
    </row>
    <row r="647" spans="1:15" ht="15">
      <c r="A647" s="10">
        <v>21</v>
      </c>
      <c r="B647" s="9">
        <v>38736</v>
      </c>
      <c r="C647" s="37">
        <v>83</v>
      </c>
      <c r="D647" s="10">
        <v>168</v>
      </c>
      <c r="E647" s="10">
        <v>3</v>
      </c>
      <c r="F647" s="10">
        <v>500</v>
      </c>
      <c r="G647" s="10">
        <f t="shared" si="117"/>
        <v>0.5</v>
      </c>
      <c r="H647" s="10">
        <v>0.42</v>
      </c>
      <c r="I647" s="10">
        <v>8</v>
      </c>
      <c r="J647" s="30">
        <f t="shared" si="113"/>
        <v>0.407</v>
      </c>
      <c r="K647" s="30">
        <v>0.013</v>
      </c>
      <c r="L647" s="22">
        <f t="shared" si="120"/>
        <v>35.149499413727774</v>
      </c>
      <c r="M647" s="22">
        <f t="shared" si="112"/>
        <v>0.035149499413727775</v>
      </c>
      <c r="N647" s="22">
        <f t="shared" si="123"/>
        <v>7.029899882745555</v>
      </c>
      <c r="O647" s="25">
        <f t="shared" si="124"/>
        <v>14.05979976549111</v>
      </c>
    </row>
    <row r="648" spans="1:15" ht="15">
      <c r="A648" s="10">
        <v>23</v>
      </c>
      <c r="B648" s="9">
        <v>38736</v>
      </c>
      <c r="C648" s="37">
        <v>83</v>
      </c>
      <c r="D648" s="10">
        <v>168</v>
      </c>
      <c r="E648" s="10">
        <v>0</v>
      </c>
      <c r="F648" s="10">
        <v>500</v>
      </c>
      <c r="G648" s="10">
        <f t="shared" si="117"/>
        <v>0.5</v>
      </c>
      <c r="H648" s="10">
        <v>0.354</v>
      </c>
      <c r="I648" s="10">
        <v>8</v>
      </c>
      <c r="J648" s="30">
        <f t="shared" si="113"/>
        <v>0.34099999999999997</v>
      </c>
      <c r="K648" s="30">
        <v>0.013</v>
      </c>
      <c r="L648" s="22">
        <f t="shared" si="120"/>
        <v>29.44958058988003</v>
      </c>
      <c r="M648" s="22">
        <f t="shared" si="112"/>
        <v>0.02944958058988003</v>
      </c>
      <c r="N648" s="22">
        <f t="shared" si="123"/>
        <v>5.889916117976006</v>
      </c>
      <c r="O648" s="25">
        <f t="shared" si="124"/>
        <v>11.779832235952012</v>
      </c>
    </row>
    <row r="649" spans="1:15" ht="15">
      <c r="A649" s="10">
        <v>1</v>
      </c>
      <c r="B649" s="9">
        <v>38737</v>
      </c>
      <c r="C649" s="37">
        <v>85</v>
      </c>
      <c r="D649" s="10">
        <v>170</v>
      </c>
      <c r="E649" s="10">
        <v>150</v>
      </c>
      <c r="F649" s="10">
        <v>1000</v>
      </c>
      <c r="G649" s="10">
        <f t="shared" si="117"/>
        <v>1</v>
      </c>
      <c r="H649" s="10">
        <v>0.234</v>
      </c>
      <c r="I649" s="10">
        <v>1</v>
      </c>
      <c r="J649" s="30">
        <f t="shared" si="113"/>
        <v>0.221</v>
      </c>
      <c r="K649" s="30">
        <v>0.013</v>
      </c>
      <c r="L649" s="22">
        <f t="shared" si="120"/>
        <v>19.086091819247763</v>
      </c>
      <c r="M649" s="22">
        <f t="shared" si="112"/>
        <v>0.019086091819247763</v>
      </c>
      <c r="N649" s="22">
        <f t="shared" si="123"/>
        <v>0.4771522954811941</v>
      </c>
      <c r="O649" s="25">
        <f t="shared" si="124"/>
        <v>0.4771522954811941</v>
      </c>
    </row>
    <row r="650" spans="1:15" ht="15">
      <c r="A650" s="10">
        <v>3</v>
      </c>
      <c r="B650" s="9">
        <v>38737</v>
      </c>
      <c r="C650" s="37">
        <v>85</v>
      </c>
      <c r="D650" s="10">
        <v>170</v>
      </c>
      <c r="E650" s="10">
        <v>100</v>
      </c>
      <c r="F650" s="10">
        <v>1000</v>
      </c>
      <c r="G650" s="10">
        <f t="shared" si="117"/>
        <v>1</v>
      </c>
      <c r="H650" s="10">
        <v>0.379</v>
      </c>
      <c r="I650" s="10">
        <v>1</v>
      </c>
      <c r="J650" s="30">
        <f t="shared" si="113"/>
        <v>0.366</v>
      </c>
      <c r="K650" s="30">
        <v>0.013</v>
      </c>
      <c r="L650" s="22">
        <f t="shared" si="120"/>
        <v>31.60864075042842</v>
      </c>
      <c r="M650" s="22">
        <f t="shared" si="112"/>
        <v>0.03160864075042842</v>
      </c>
      <c r="N650" s="22">
        <f aca="true" t="shared" si="125" ref="N650:N661">M650*5/2*10/1*I650</f>
        <v>0.7902160187607105</v>
      </c>
      <c r="O650" s="25">
        <f aca="true" t="shared" si="126" ref="O650:O661">N650/G650</f>
        <v>0.7902160187607105</v>
      </c>
    </row>
    <row r="651" spans="1:15" ht="15">
      <c r="A651" s="10">
        <v>5</v>
      </c>
      <c r="B651" s="9">
        <v>38737</v>
      </c>
      <c r="C651" s="37">
        <v>85</v>
      </c>
      <c r="D651" s="10">
        <v>170</v>
      </c>
      <c r="E651" s="10">
        <v>80</v>
      </c>
      <c r="F651" s="10">
        <v>1000</v>
      </c>
      <c r="G651" s="10">
        <f t="shared" si="117"/>
        <v>1</v>
      </c>
      <c r="H651" s="10">
        <v>0.373</v>
      </c>
      <c r="I651" s="10">
        <v>1</v>
      </c>
      <c r="J651" s="30">
        <f t="shared" si="113"/>
        <v>0.36</v>
      </c>
      <c r="K651" s="30">
        <v>0.013</v>
      </c>
      <c r="L651" s="22">
        <f t="shared" si="120"/>
        <v>31.090466311896808</v>
      </c>
      <c r="M651" s="22">
        <f t="shared" si="112"/>
        <v>0.031090466311896808</v>
      </c>
      <c r="N651" s="22">
        <f t="shared" si="125"/>
        <v>0.7772616577974202</v>
      </c>
      <c r="O651" s="25">
        <f t="shared" si="126"/>
        <v>0.7772616577974202</v>
      </c>
    </row>
    <row r="652" spans="1:15" ht="15">
      <c r="A652" s="10">
        <v>7</v>
      </c>
      <c r="B652" s="9">
        <v>38737</v>
      </c>
      <c r="C652" s="37">
        <v>85</v>
      </c>
      <c r="D652" s="10">
        <v>170</v>
      </c>
      <c r="E652" s="10">
        <v>60</v>
      </c>
      <c r="F652" s="10">
        <v>1000</v>
      </c>
      <c r="G652" s="10">
        <f t="shared" si="117"/>
        <v>1</v>
      </c>
      <c r="H652" s="10">
        <v>0.439</v>
      </c>
      <c r="I652" s="10">
        <v>1</v>
      </c>
      <c r="J652" s="30">
        <f t="shared" si="113"/>
        <v>0.426</v>
      </c>
      <c r="K652" s="30">
        <v>0.013</v>
      </c>
      <c r="L652" s="22">
        <f t="shared" si="120"/>
        <v>36.79038513574456</v>
      </c>
      <c r="M652" s="22">
        <f t="shared" si="112"/>
        <v>0.036790385135744556</v>
      </c>
      <c r="N652" s="22">
        <f t="shared" si="125"/>
        <v>0.9197596283936139</v>
      </c>
      <c r="O652" s="25">
        <f t="shared" si="126"/>
        <v>0.9197596283936139</v>
      </c>
    </row>
    <row r="653" spans="1:15" ht="15">
      <c r="A653" s="10">
        <v>9</v>
      </c>
      <c r="B653" s="9">
        <v>38737</v>
      </c>
      <c r="C653" s="37">
        <v>85</v>
      </c>
      <c r="D653" s="10">
        <v>170</v>
      </c>
      <c r="E653" s="10">
        <v>50</v>
      </c>
      <c r="F653" s="10">
        <v>1000</v>
      </c>
      <c r="G653" s="10">
        <f t="shared" si="117"/>
        <v>1</v>
      </c>
      <c r="H653" s="10">
        <v>0.391</v>
      </c>
      <c r="I653" s="10">
        <v>2</v>
      </c>
      <c r="J653" s="30">
        <f t="shared" si="113"/>
        <v>0.378</v>
      </c>
      <c r="K653" s="30">
        <v>0.013</v>
      </c>
      <c r="L653" s="22">
        <f t="shared" si="120"/>
        <v>32.64498962749165</v>
      </c>
      <c r="M653" s="22">
        <f t="shared" si="112"/>
        <v>0.03264498962749165</v>
      </c>
      <c r="N653" s="22">
        <f t="shared" si="125"/>
        <v>1.6322494813745825</v>
      </c>
      <c r="O653" s="25">
        <f t="shared" si="126"/>
        <v>1.6322494813745825</v>
      </c>
    </row>
    <row r="654" spans="1:15" ht="15">
      <c r="A654" s="10">
        <v>11</v>
      </c>
      <c r="B654" s="9">
        <v>38737</v>
      </c>
      <c r="C654" s="37">
        <v>85</v>
      </c>
      <c r="D654" s="10">
        <v>170</v>
      </c>
      <c r="E654" s="10">
        <v>38</v>
      </c>
      <c r="F654" s="10">
        <v>1000</v>
      </c>
      <c r="G654" s="10">
        <f t="shared" si="117"/>
        <v>1</v>
      </c>
      <c r="H654" s="10">
        <v>0.604</v>
      </c>
      <c r="I654" s="10">
        <v>2</v>
      </c>
      <c r="J654" s="30">
        <f t="shared" si="113"/>
        <v>0.591</v>
      </c>
      <c r="K654" s="30">
        <v>0.013</v>
      </c>
      <c r="L654" s="22">
        <f t="shared" si="120"/>
        <v>51.040182195363926</v>
      </c>
      <c r="M654" s="22">
        <f t="shared" si="112"/>
        <v>0.05104018219536393</v>
      </c>
      <c r="N654" s="22">
        <f t="shared" si="125"/>
        <v>2.5520091097681963</v>
      </c>
      <c r="O654" s="25">
        <f t="shared" si="126"/>
        <v>2.5520091097681963</v>
      </c>
    </row>
    <row r="655" spans="1:15" ht="15">
      <c r="A655" s="10">
        <v>13</v>
      </c>
      <c r="B655" s="9">
        <v>38737</v>
      </c>
      <c r="C655" s="37">
        <v>85</v>
      </c>
      <c r="D655" s="10">
        <v>170</v>
      </c>
      <c r="E655" s="10">
        <v>26</v>
      </c>
      <c r="F655" s="10">
        <v>500</v>
      </c>
      <c r="G655" s="10">
        <f t="shared" si="117"/>
        <v>0.5</v>
      </c>
      <c r="H655" s="10">
        <v>0.365</v>
      </c>
      <c r="I655" s="10">
        <v>4</v>
      </c>
      <c r="J655" s="30">
        <f t="shared" si="113"/>
        <v>0.352</v>
      </c>
      <c r="K655" s="30">
        <v>0.013</v>
      </c>
      <c r="L655" s="22">
        <f t="shared" si="120"/>
        <v>30.39956706052132</v>
      </c>
      <c r="M655" s="22">
        <f t="shared" si="112"/>
        <v>0.030399567060521323</v>
      </c>
      <c r="N655" s="22">
        <f t="shared" si="125"/>
        <v>3.039956706052132</v>
      </c>
      <c r="O655" s="25">
        <f t="shared" si="126"/>
        <v>6.079913412104264</v>
      </c>
    </row>
    <row r="656" spans="1:15" ht="15">
      <c r="A656" s="10">
        <v>15</v>
      </c>
      <c r="B656" s="9">
        <v>38737</v>
      </c>
      <c r="C656" s="37">
        <v>85</v>
      </c>
      <c r="D656" s="10">
        <v>170</v>
      </c>
      <c r="E656" s="10">
        <v>17</v>
      </c>
      <c r="F656" s="10">
        <v>500</v>
      </c>
      <c r="G656" s="10">
        <f t="shared" si="117"/>
        <v>0.5</v>
      </c>
      <c r="H656" s="10">
        <v>0.315</v>
      </c>
      <c r="I656" s="10">
        <v>8</v>
      </c>
      <c r="J656" s="30">
        <f t="shared" si="113"/>
        <v>0.302</v>
      </c>
      <c r="K656" s="30">
        <v>0.013</v>
      </c>
      <c r="L656" s="22">
        <f t="shared" si="120"/>
        <v>26.081446739424543</v>
      </c>
      <c r="M656" s="22">
        <f t="shared" si="112"/>
        <v>0.026081446739424544</v>
      </c>
      <c r="N656" s="22">
        <f t="shared" si="125"/>
        <v>5.216289347884908</v>
      </c>
      <c r="O656" s="25">
        <f t="shared" si="126"/>
        <v>10.432578695769816</v>
      </c>
    </row>
    <row r="657" spans="1:15" ht="15">
      <c r="A657" s="10">
        <v>17</v>
      </c>
      <c r="B657" s="9">
        <v>38737</v>
      </c>
      <c r="C657" s="37">
        <v>85</v>
      </c>
      <c r="D657" s="10">
        <v>170</v>
      </c>
      <c r="E657" s="10">
        <v>11</v>
      </c>
      <c r="F657" s="10">
        <v>500</v>
      </c>
      <c r="G657" s="10">
        <f t="shared" si="117"/>
        <v>0.5</v>
      </c>
      <c r="H657" s="10">
        <v>0.347</v>
      </c>
      <c r="I657" s="10">
        <v>8</v>
      </c>
      <c r="J657" s="30">
        <f t="shared" si="113"/>
        <v>0.33399999999999996</v>
      </c>
      <c r="K657" s="30">
        <v>0.013</v>
      </c>
      <c r="L657" s="22">
        <f t="shared" si="120"/>
        <v>28.84504374492648</v>
      </c>
      <c r="M657" s="22">
        <f t="shared" si="112"/>
        <v>0.02884504374492648</v>
      </c>
      <c r="N657" s="22">
        <f t="shared" si="125"/>
        <v>5.769008748985296</v>
      </c>
      <c r="O657" s="25">
        <f t="shared" si="126"/>
        <v>11.538017497970593</v>
      </c>
    </row>
    <row r="658" spans="1:15" ht="15">
      <c r="A658" s="10">
        <v>19</v>
      </c>
      <c r="B658" s="9">
        <v>38737</v>
      </c>
      <c r="C658" s="37">
        <v>85</v>
      </c>
      <c r="D658" s="10">
        <v>170</v>
      </c>
      <c r="E658" s="10">
        <v>8</v>
      </c>
      <c r="F658" s="10">
        <v>500</v>
      </c>
      <c r="G658" s="10">
        <f t="shared" si="117"/>
        <v>0.5</v>
      </c>
      <c r="H658" s="10">
        <v>0.356</v>
      </c>
      <c r="I658" s="10">
        <v>8</v>
      </c>
      <c r="J658" s="30">
        <f t="shared" si="113"/>
        <v>0.34299999999999997</v>
      </c>
      <c r="K658" s="30">
        <v>0.013</v>
      </c>
      <c r="L658" s="22">
        <f t="shared" si="120"/>
        <v>29.6223054027239</v>
      </c>
      <c r="M658" s="22">
        <f t="shared" si="112"/>
        <v>0.0296223054027239</v>
      </c>
      <c r="N658" s="22">
        <f t="shared" si="125"/>
        <v>5.924461080544781</v>
      </c>
      <c r="O658" s="25">
        <f t="shared" si="126"/>
        <v>11.848922161089561</v>
      </c>
    </row>
    <row r="659" spans="1:15" ht="15">
      <c r="A659" s="10">
        <v>21</v>
      </c>
      <c r="B659" s="9">
        <v>38737</v>
      </c>
      <c r="C659" s="37">
        <v>85</v>
      </c>
      <c r="D659" s="10">
        <v>170</v>
      </c>
      <c r="E659" s="10">
        <v>4</v>
      </c>
      <c r="F659" s="10">
        <v>500</v>
      </c>
      <c r="G659" s="10">
        <f t="shared" si="117"/>
        <v>0.5</v>
      </c>
      <c r="H659" s="10">
        <v>0.372</v>
      </c>
      <c r="I659" s="10">
        <v>8</v>
      </c>
      <c r="J659" s="30">
        <f t="shared" si="113"/>
        <v>0.359</v>
      </c>
      <c r="K659" s="30">
        <v>0.013</v>
      </c>
      <c r="L659" s="22">
        <f t="shared" si="120"/>
        <v>31.00410390547487</v>
      </c>
      <c r="M659" s="22">
        <f t="shared" si="112"/>
        <v>0.03100410390547487</v>
      </c>
      <c r="N659" s="22">
        <f t="shared" si="125"/>
        <v>6.200820781094975</v>
      </c>
      <c r="O659" s="25">
        <f t="shared" si="126"/>
        <v>12.40164156218995</v>
      </c>
    </row>
    <row r="660" spans="1:15" ht="15">
      <c r="A660" s="10">
        <v>23</v>
      </c>
      <c r="B660" s="9">
        <v>38737</v>
      </c>
      <c r="C660" s="37">
        <v>85</v>
      </c>
      <c r="D660" s="10">
        <v>170</v>
      </c>
      <c r="E660" s="10">
        <v>0</v>
      </c>
      <c r="F660" s="10">
        <v>500</v>
      </c>
      <c r="G660" s="10">
        <f t="shared" si="117"/>
        <v>0.5</v>
      </c>
      <c r="H660" s="10">
        <v>0.393</v>
      </c>
      <c r="I660" s="10">
        <v>8</v>
      </c>
      <c r="J660" s="30">
        <f t="shared" si="113"/>
        <v>0.38</v>
      </c>
      <c r="K660" s="30">
        <v>0.013</v>
      </c>
      <c r="L660" s="22">
        <f t="shared" si="120"/>
        <v>32.81771444033552</v>
      </c>
      <c r="M660" s="22">
        <f t="shared" si="112"/>
        <v>0.03281771444033552</v>
      </c>
      <c r="N660" s="22">
        <f t="shared" si="125"/>
        <v>6.563542888067104</v>
      </c>
      <c r="O660" s="25">
        <f t="shared" si="126"/>
        <v>13.127085776134209</v>
      </c>
    </row>
    <row r="661" spans="1:15" ht="15">
      <c r="A661" s="10">
        <v>1</v>
      </c>
      <c r="B661" s="9">
        <v>38737</v>
      </c>
      <c r="C661" s="37">
        <v>87</v>
      </c>
      <c r="D661" s="10">
        <v>174</v>
      </c>
      <c r="E661" s="10">
        <v>150</v>
      </c>
      <c r="F661" s="10">
        <v>1000</v>
      </c>
      <c r="G661" s="10">
        <f t="shared" si="117"/>
        <v>1</v>
      </c>
      <c r="H661" s="10">
        <v>0.167</v>
      </c>
      <c r="I661" s="10">
        <v>1</v>
      </c>
      <c r="J661" s="30">
        <f t="shared" si="113"/>
        <v>0.154</v>
      </c>
      <c r="K661" s="30">
        <v>0.013</v>
      </c>
      <c r="L661" s="22">
        <f t="shared" si="120"/>
        <v>13.299810588978078</v>
      </c>
      <c r="M661" s="22">
        <f t="shared" si="112"/>
        <v>0.013299810588978079</v>
      </c>
      <c r="N661" s="22">
        <f t="shared" si="125"/>
        <v>0.33249526472445196</v>
      </c>
      <c r="O661" s="25">
        <f t="shared" si="126"/>
        <v>0.33249526472445196</v>
      </c>
    </row>
    <row r="662" spans="1:15" ht="15">
      <c r="A662" s="10">
        <v>3</v>
      </c>
      <c r="B662" s="9">
        <v>38737</v>
      </c>
      <c r="C662" s="37">
        <v>87</v>
      </c>
      <c r="D662" s="10">
        <v>174</v>
      </c>
      <c r="E662" s="10">
        <v>100</v>
      </c>
      <c r="F662" s="10">
        <v>1000</v>
      </c>
      <c r="G662" s="10">
        <f t="shared" si="117"/>
        <v>1</v>
      </c>
      <c r="H662" s="10">
        <v>0.247</v>
      </c>
      <c r="I662" s="10">
        <v>1</v>
      </c>
      <c r="J662" s="30">
        <f t="shared" si="113"/>
        <v>0.23399999999999999</v>
      </c>
      <c r="K662" s="30">
        <v>0.013</v>
      </c>
      <c r="L662" s="22">
        <f t="shared" si="120"/>
        <v>20.208803102732922</v>
      </c>
      <c r="M662" s="22">
        <f t="shared" si="112"/>
        <v>0.020208803102732924</v>
      </c>
      <c r="N662" s="22">
        <f aca="true" t="shared" si="127" ref="N662:N685">M662*5/2*10/1*I662</f>
        <v>0.5052200775683231</v>
      </c>
      <c r="O662" s="25">
        <f aca="true" t="shared" si="128" ref="O662:O685">N662/G662</f>
        <v>0.5052200775683231</v>
      </c>
    </row>
    <row r="663" spans="1:15" ht="15">
      <c r="A663" s="10">
        <v>5</v>
      </c>
      <c r="B663" s="9">
        <v>38737</v>
      </c>
      <c r="C663" s="37">
        <v>87</v>
      </c>
      <c r="D663" s="10">
        <v>174</v>
      </c>
      <c r="E663" s="10">
        <v>75</v>
      </c>
      <c r="F663" s="10">
        <v>1000</v>
      </c>
      <c r="G663" s="10">
        <f t="shared" si="117"/>
        <v>1</v>
      </c>
      <c r="H663" s="10">
        <v>0.398</v>
      </c>
      <c r="I663" s="10">
        <v>1</v>
      </c>
      <c r="J663" s="30">
        <f t="shared" si="113"/>
        <v>0.385</v>
      </c>
      <c r="K663" s="30">
        <v>0.013</v>
      </c>
      <c r="L663" s="22">
        <f t="shared" si="120"/>
        <v>33.2495264724452</v>
      </c>
      <c r="M663" s="22">
        <f t="shared" si="112"/>
        <v>0.033249526472445196</v>
      </c>
      <c r="N663" s="22">
        <f t="shared" si="127"/>
        <v>0.8312381618111299</v>
      </c>
      <c r="O663" s="25">
        <f t="shared" si="128"/>
        <v>0.8312381618111299</v>
      </c>
    </row>
    <row r="664" spans="1:15" ht="15">
      <c r="A664" s="10">
        <v>7</v>
      </c>
      <c r="B664" s="9">
        <v>38737</v>
      </c>
      <c r="C664" s="37">
        <v>87</v>
      </c>
      <c r="D664" s="10">
        <v>174</v>
      </c>
      <c r="E664" s="10">
        <v>60</v>
      </c>
      <c r="F664" s="10">
        <v>1000</v>
      </c>
      <c r="G664" s="10">
        <f t="shared" si="117"/>
        <v>1</v>
      </c>
      <c r="H664" s="10">
        <v>0.406</v>
      </c>
      <c r="I664" s="10">
        <v>1</v>
      </c>
      <c r="J664" s="30">
        <f t="shared" si="113"/>
        <v>0.393</v>
      </c>
      <c r="K664" s="30">
        <v>0.013</v>
      </c>
      <c r="L664" s="22">
        <f t="shared" si="120"/>
        <v>33.94042572382068</v>
      </c>
      <c r="M664" s="22">
        <f t="shared" si="112"/>
        <v>0.03394042572382068</v>
      </c>
      <c r="N664" s="22">
        <f t="shared" si="127"/>
        <v>0.8485106430955169</v>
      </c>
      <c r="O664" s="25">
        <f t="shared" si="128"/>
        <v>0.8485106430955169</v>
      </c>
    </row>
    <row r="665" spans="1:15" ht="15">
      <c r="A665" s="10">
        <v>9</v>
      </c>
      <c r="B665" s="9">
        <v>38737</v>
      </c>
      <c r="C665" s="37">
        <v>87</v>
      </c>
      <c r="D665" s="10">
        <v>174</v>
      </c>
      <c r="E665" s="10">
        <v>50</v>
      </c>
      <c r="F665" s="10">
        <v>970</v>
      </c>
      <c r="G665" s="10">
        <f t="shared" si="117"/>
        <v>0.97</v>
      </c>
      <c r="H665" s="10">
        <v>0.404</v>
      </c>
      <c r="I665" s="10">
        <v>1</v>
      </c>
      <c r="J665" s="30">
        <f t="shared" si="113"/>
        <v>0.391</v>
      </c>
      <c r="K665" s="30">
        <v>0.013</v>
      </c>
      <c r="L665" s="22">
        <f t="shared" si="120"/>
        <v>33.767700910976814</v>
      </c>
      <c r="M665" s="22">
        <f t="shared" si="112"/>
        <v>0.03376770091097681</v>
      </c>
      <c r="N665" s="22">
        <f t="shared" si="127"/>
        <v>0.8441925227744203</v>
      </c>
      <c r="O665" s="25">
        <f t="shared" si="128"/>
        <v>0.8703015698705364</v>
      </c>
    </row>
    <row r="666" spans="1:15" ht="15">
      <c r="A666" s="10">
        <v>11</v>
      </c>
      <c r="B666" s="9">
        <v>38737</v>
      </c>
      <c r="C666" s="37">
        <v>87</v>
      </c>
      <c r="D666" s="10">
        <v>174</v>
      </c>
      <c r="E666" s="10">
        <v>38</v>
      </c>
      <c r="F666" s="10">
        <v>990</v>
      </c>
      <c r="G666" s="10">
        <f t="shared" si="117"/>
        <v>0.99</v>
      </c>
      <c r="H666" s="10">
        <v>0.314</v>
      </c>
      <c r="I666" s="10">
        <v>4</v>
      </c>
      <c r="J666" s="30">
        <f t="shared" si="113"/>
        <v>0.301</v>
      </c>
      <c r="K666" s="30">
        <v>0.013</v>
      </c>
      <c r="L666" s="22">
        <f t="shared" si="120"/>
        <v>25.99508433300261</v>
      </c>
      <c r="M666" s="22">
        <f t="shared" si="112"/>
        <v>0.02599508433300261</v>
      </c>
      <c r="N666" s="22">
        <f t="shared" si="127"/>
        <v>2.599508433300261</v>
      </c>
      <c r="O666" s="25">
        <f t="shared" si="128"/>
        <v>2.625766094242688</v>
      </c>
    </row>
    <row r="667" spans="1:15" ht="15">
      <c r="A667" s="10">
        <v>13</v>
      </c>
      <c r="B667" s="9">
        <v>38737</v>
      </c>
      <c r="C667" s="37">
        <v>87</v>
      </c>
      <c r="D667" s="10">
        <v>174</v>
      </c>
      <c r="E667" s="10">
        <v>25</v>
      </c>
      <c r="F667" s="10">
        <v>750</v>
      </c>
      <c r="G667" s="10">
        <f t="shared" si="117"/>
        <v>0.75</v>
      </c>
      <c r="H667" s="10">
        <v>0.339</v>
      </c>
      <c r="I667" s="10">
        <v>8</v>
      </c>
      <c r="J667" s="30">
        <f t="shared" si="113"/>
        <v>0.326</v>
      </c>
      <c r="K667" s="30">
        <v>0.013</v>
      </c>
      <c r="L667" s="22">
        <f t="shared" si="120"/>
        <v>28.154144493550998</v>
      </c>
      <c r="M667" s="22">
        <f t="shared" si="112"/>
        <v>0.028154144493550998</v>
      </c>
      <c r="N667" s="22">
        <f t="shared" si="127"/>
        <v>5.6308288987102</v>
      </c>
      <c r="O667" s="25">
        <f t="shared" si="128"/>
        <v>7.507771864946933</v>
      </c>
    </row>
    <row r="668" spans="1:15" ht="15">
      <c r="A668" s="10">
        <v>15</v>
      </c>
      <c r="B668" s="9">
        <v>38737</v>
      </c>
      <c r="C668" s="37">
        <v>87</v>
      </c>
      <c r="D668" s="10">
        <v>174</v>
      </c>
      <c r="E668" s="10">
        <v>16</v>
      </c>
      <c r="F668" s="10">
        <v>750</v>
      </c>
      <c r="G668" s="10">
        <f t="shared" si="117"/>
        <v>0.75</v>
      </c>
      <c r="H668" s="10">
        <v>0.361</v>
      </c>
      <c r="I668" s="10">
        <v>8</v>
      </c>
      <c r="J668" s="30">
        <f t="shared" si="113"/>
        <v>0.348</v>
      </c>
      <c r="K668" s="30">
        <v>0.013</v>
      </c>
      <c r="L668" s="22">
        <f t="shared" si="120"/>
        <v>30.05411743483358</v>
      </c>
      <c r="M668" s="22">
        <f t="shared" si="112"/>
        <v>0.03005411743483358</v>
      </c>
      <c r="N668" s="22">
        <f t="shared" si="127"/>
        <v>6.010823486966716</v>
      </c>
      <c r="O668" s="25">
        <f t="shared" si="128"/>
        <v>8.01443131595562</v>
      </c>
    </row>
    <row r="669" spans="1:15" ht="15">
      <c r="A669" s="10">
        <v>17</v>
      </c>
      <c r="B669" s="9">
        <v>38737</v>
      </c>
      <c r="C669" s="37">
        <v>87</v>
      </c>
      <c r="D669" s="10">
        <v>174</v>
      </c>
      <c r="E669" s="10">
        <v>10</v>
      </c>
      <c r="F669" s="10">
        <v>750</v>
      </c>
      <c r="G669" s="10">
        <f t="shared" si="117"/>
        <v>0.75</v>
      </c>
      <c r="H669" s="10">
        <v>0.354</v>
      </c>
      <c r="I669" s="10">
        <v>8</v>
      </c>
      <c r="J669" s="30">
        <f t="shared" si="113"/>
        <v>0.34099999999999997</v>
      </c>
      <c r="K669" s="30">
        <v>0.013</v>
      </c>
      <c r="L669" s="22">
        <f t="shared" si="120"/>
        <v>29.44958058988003</v>
      </c>
      <c r="M669" s="22">
        <f t="shared" si="112"/>
        <v>0.02944958058988003</v>
      </c>
      <c r="N669" s="22">
        <f t="shared" si="127"/>
        <v>5.889916117976006</v>
      </c>
      <c r="O669" s="25">
        <f t="shared" si="128"/>
        <v>7.853221490634675</v>
      </c>
    </row>
    <row r="670" spans="1:15" ht="15">
      <c r="A670" s="10">
        <v>19</v>
      </c>
      <c r="B670" s="9">
        <v>38737</v>
      </c>
      <c r="C670" s="37">
        <v>87</v>
      </c>
      <c r="D670" s="10">
        <v>174</v>
      </c>
      <c r="E670" s="10">
        <v>8</v>
      </c>
      <c r="F670" s="10">
        <v>500</v>
      </c>
      <c r="G670" s="10">
        <f t="shared" si="117"/>
        <v>0.5</v>
      </c>
      <c r="H670" s="10">
        <v>0.231</v>
      </c>
      <c r="I670" s="10">
        <v>8</v>
      </c>
      <c r="J670" s="30">
        <f t="shared" si="113"/>
        <v>0.218</v>
      </c>
      <c r="K670" s="30">
        <v>0.013</v>
      </c>
      <c r="L670" s="22">
        <f t="shared" si="120"/>
        <v>18.827004599981954</v>
      </c>
      <c r="M670" s="22">
        <f t="shared" si="112"/>
        <v>0.018827004599981954</v>
      </c>
      <c r="N670" s="22">
        <f t="shared" si="127"/>
        <v>3.765400919996391</v>
      </c>
      <c r="O670" s="25">
        <f t="shared" si="128"/>
        <v>7.530801839992782</v>
      </c>
    </row>
    <row r="671" spans="1:15" ht="15">
      <c r="A671" s="10">
        <v>21</v>
      </c>
      <c r="B671" s="9">
        <v>38737</v>
      </c>
      <c r="C671" s="37">
        <v>87</v>
      </c>
      <c r="D671" s="10">
        <v>174</v>
      </c>
      <c r="E671" s="10">
        <v>4</v>
      </c>
      <c r="F671" s="10">
        <v>500</v>
      </c>
      <c r="G671" s="10">
        <f t="shared" si="117"/>
        <v>0.5</v>
      </c>
      <c r="H671" s="10">
        <v>0.234</v>
      </c>
      <c r="I671" s="10">
        <v>8</v>
      </c>
      <c r="J671" s="30">
        <f t="shared" si="113"/>
        <v>0.221</v>
      </c>
      <c r="K671" s="30">
        <v>0.013</v>
      </c>
      <c r="L671" s="22">
        <f t="shared" si="120"/>
        <v>19.086091819247763</v>
      </c>
      <c r="M671" s="22">
        <f t="shared" si="112"/>
        <v>0.019086091819247763</v>
      </c>
      <c r="N671" s="22">
        <f t="shared" si="127"/>
        <v>3.8172183638495527</v>
      </c>
      <c r="O671" s="25">
        <f t="shared" si="128"/>
        <v>7.634436727699105</v>
      </c>
    </row>
    <row r="672" spans="1:15" ht="15">
      <c r="A672" s="10">
        <v>23</v>
      </c>
      <c r="B672" s="9">
        <v>38737</v>
      </c>
      <c r="C672" s="37">
        <v>87</v>
      </c>
      <c r="D672" s="10">
        <v>174</v>
      </c>
      <c r="E672" s="10">
        <v>0</v>
      </c>
      <c r="F672" s="10">
        <v>500</v>
      </c>
      <c r="G672" s="10">
        <f t="shared" si="117"/>
        <v>0.5</v>
      </c>
      <c r="H672" s="10">
        <v>0.239</v>
      </c>
      <c r="I672" s="10">
        <v>8</v>
      </c>
      <c r="J672" s="30">
        <f t="shared" si="113"/>
        <v>0.22599999999999998</v>
      </c>
      <c r="K672" s="30">
        <v>0.013</v>
      </c>
      <c r="L672" s="22">
        <f t="shared" si="120"/>
        <v>19.51790385135744</v>
      </c>
      <c r="M672" s="22">
        <f t="shared" si="112"/>
        <v>0.01951790385135744</v>
      </c>
      <c r="N672" s="22">
        <f t="shared" si="127"/>
        <v>3.9035807702714873</v>
      </c>
      <c r="O672" s="25">
        <f t="shared" si="128"/>
        <v>7.807161540542975</v>
      </c>
    </row>
    <row r="673" spans="1:15" ht="15">
      <c r="A673" s="10">
        <v>1</v>
      </c>
      <c r="B673" s="9">
        <v>38737</v>
      </c>
      <c r="C673" s="37">
        <v>88</v>
      </c>
      <c r="D673" s="10">
        <v>175</v>
      </c>
      <c r="E673" s="10">
        <v>150</v>
      </c>
      <c r="F673" s="10">
        <v>1000</v>
      </c>
      <c r="G673" s="10">
        <f t="shared" si="117"/>
        <v>1</v>
      </c>
      <c r="H673" s="10">
        <v>0.135</v>
      </c>
      <c r="I673" s="10">
        <v>1</v>
      </c>
      <c r="J673" s="30">
        <f t="shared" si="113"/>
        <v>0.12200000000000001</v>
      </c>
      <c r="K673" s="30">
        <v>0.013</v>
      </c>
      <c r="L673" s="22">
        <f t="shared" si="120"/>
        <v>10.536213583476142</v>
      </c>
      <c r="M673" s="22">
        <f t="shared" si="112"/>
        <v>0.010536213583476142</v>
      </c>
      <c r="N673" s="22">
        <f t="shared" si="127"/>
        <v>0.26340533958690354</v>
      </c>
      <c r="O673" s="25">
        <f t="shared" si="128"/>
        <v>0.26340533958690354</v>
      </c>
    </row>
    <row r="674" spans="1:15" ht="15">
      <c r="A674" s="10">
        <v>3</v>
      </c>
      <c r="B674" s="9">
        <v>38737</v>
      </c>
      <c r="C674" s="37">
        <v>88</v>
      </c>
      <c r="D674" s="10">
        <v>175</v>
      </c>
      <c r="E674" s="10">
        <v>100</v>
      </c>
      <c r="F674" s="10">
        <v>1000</v>
      </c>
      <c r="G674" s="10">
        <f aca="true" t="shared" si="129" ref="G674:G737">F674/1000</f>
        <v>1</v>
      </c>
      <c r="H674" s="10">
        <v>0.146</v>
      </c>
      <c r="I674" s="10">
        <v>1</v>
      </c>
      <c r="J674" s="30">
        <f t="shared" si="113"/>
        <v>0.13299999999999998</v>
      </c>
      <c r="K674" s="30">
        <v>0.013</v>
      </c>
      <c r="L674" s="22">
        <f t="shared" si="120"/>
        <v>11.48620005411743</v>
      </c>
      <c r="M674" s="22">
        <f t="shared" si="112"/>
        <v>0.011486200054117431</v>
      </c>
      <c r="N674" s="22">
        <f t="shared" si="127"/>
        <v>0.2871550013529358</v>
      </c>
      <c r="O674" s="25">
        <f t="shared" si="128"/>
        <v>0.2871550013529358</v>
      </c>
    </row>
    <row r="675" spans="1:15" ht="15">
      <c r="A675" s="10">
        <v>5</v>
      </c>
      <c r="B675" s="9">
        <v>38737</v>
      </c>
      <c r="C675" s="37">
        <v>88</v>
      </c>
      <c r="D675" s="10">
        <v>175</v>
      </c>
      <c r="E675" s="10">
        <v>80</v>
      </c>
      <c r="F675" s="10">
        <v>750</v>
      </c>
      <c r="G675" s="10">
        <f t="shared" si="129"/>
        <v>0.75</v>
      </c>
      <c r="H675" s="10">
        <v>0.179</v>
      </c>
      <c r="I675" s="10">
        <v>1</v>
      </c>
      <c r="J675" s="30">
        <f t="shared" si="113"/>
        <v>0.16599999999999998</v>
      </c>
      <c r="K675" s="30">
        <v>0.013</v>
      </c>
      <c r="L675" s="22">
        <f t="shared" si="120"/>
        <v>14.336159466041304</v>
      </c>
      <c r="M675" s="22">
        <f t="shared" si="112"/>
        <v>0.014336159466041304</v>
      </c>
      <c r="N675" s="22">
        <f t="shared" si="127"/>
        <v>0.35840398665103257</v>
      </c>
      <c r="O675" s="25">
        <f t="shared" si="128"/>
        <v>0.4778719822013768</v>
      </c>
    </row>
    <row r="676" spans="1:15" ht="15">
      <c r="A676" s="10">
        <v>7</v>
      </c>
      <c r="B676" s="9">
        <v>38737</v>
      </c>
      <c r="C676" s="37">
        <v>88</v>
      </c>
      <c r="D676" s="10">
        <v>175</v>
      </c>
      <c r="E676" s="10">
        <v>65</v>
      </c>
      <c r="F676" s="10">
        <v>750</v>
      </c>
      <c r="G676" s="10">
        <f t="shared" si="129"/>
        <v>0.75</v>
      </c>
      <c r="H676" s="10">
        <v>0.182</v>
      </c>
      <c r="I676" s="10">
        <v>1</v>
      </c>
      <c r="J676" s="30">
        <f t="shared" si="113"/>
        <v>0.16899999999999998</v>
      </c>
      <c r="K676" s="30">
        <v>0.013</v>
      </c>
      <c r="L676" s="22">
        <f t="shared" si="120"/>
        <v>14.59524668530711</v>
      </c>
      <c r="M676" s="22">
        <f t="shared" si="112"/>
        <v>0.01459524668530711</v>
      </c>
      <c r="N676" s="22">
        <f t="shared" si="127"/>
        <v>0.3648811671326778</v>
      </c>
      <c r="O676" s="25">
        <f t="shared" si="128"/>
        <v>0.4865082228435704</v>
      </c>
    </row>
    <row r="677" spans="1:21" ht="15">
      <c r="A677" s="10">
        <v>9</v>
      </c>
      <c r="B677" s="9">
        <v>38737</v>
      </c>
      <c r="C677" s="37">
        <v>88</v>
      </c>
      <c r="D677" s="10">
        <v>175</v>
      </c>
      <c r="E677" s="10">
        <v>50</v>
      </c>
      <c r="F677" s="10">
        <v>500</v>
      </c>
      <c r="G677" s="10">
        <f t="shared" si="129"/>
        <v>0.5</v>
      </c>
      <c r="H677" s="10">
        <v>0.166</v>
      </c>
      <c r="I677" s="10">
        <v>1</v>
      </c>
      <c r="J677" s="30">
        <f t="shared" si="113"/>
        <v>0.153</v>
      </c>
      <c r="K677" s="30">
        <v>0.013</v>
      </c>
      <c r="L677" s="22">
        <f t="shared" si="120"/>
        <v>13.213448182556142</v>
      </c>
      <c r="M677" s="22">
        <f t="shared" si="112"/>
        <v>0.013213448182556143</v>
      </c>
      <c r="N677" s="22">
        <f t="shared" si="127"/>
        <v>0.33033620456390356</v>
      </c>
      <c r="O677" s="25">
        <f t="shared" si="128"/>
        <v>0.6606724091278071</v>
      </c>
      <c r="R677" t="s">
        <v>4</v>
      </c>
      <c r="U677" t="s">
        <v>28</v>
      </c>
    </row>
    <row r="678" spans="1:21" ht="15">
      <c r="A678" s="10">
        <v>11</v>
      </c>
      <c r="B678" s="9">
        <v>38737</v>
      </c>
      <c r="C678" s="37">
        <v>88</v>
      </c>
      <c r="D678" s="10">
        <v>175</v>
      </c>
      <c r="E678" s="10">
        <v>43</v>
      </c>
      <c r="F678" s="10">
        <v>500</v>
      </c>
      <c r="G678" s="10">
        <f t="shared" si="129"/>
        <v>0.5</v>
      </c>
      <c r="H678" s="10">
        <v>0.18</v>
      </c>
      <c r="I678" s="10">
        <v>1</v>
      </c>
      <c r="J678" s="30">
        <f t="shared" si="113"/>
        <v>0.16699999999999998</v>
      </c>
      <c r="K678" s="30">
        <v>0.013</v>
      </c>
      <c r="L678" s="22">
        <f t="shared" si="120"/>
        <v>14.42252187246324</v>
      </c>
      <c r="M678" s="22">
        <f t="shared" si="112"/>
        <v>0.01442252187246324</v>
      </c>
      <c r="N678" s="22">
        <f t="shared" si="127"/>
        <v>0.360563046811581</v>
      </c>
      <c r="O678" s="25">
        <f t="shared" si="128"/>
        <v>0.721126093623162</v>
      </c>
      <c r="R678">
        <v>0</v>
      </c>
      <c r="S678">
        <v>0.001</v>
      </c>
      <c r="T678" t="s">
        <v>6</v>
      </c>
      <c r="U678">
        <f>RSQ(S678:S688,R678:R688)</f>
        <v>0.9903951597992233</v>
      </c>
    </row>
    <row r="679" spans="1:21" ht="15">
      <c r="A679" s="10">
        <v>13</v>
      </c>
      <c r="B679" s="9">
        <v>38737</v>
      </c>
      <c r="C679" s="37">
        <v>88</v>
      </c>
      <c r="D679" s="10">
        <v>175</v>
      </c>
      <c r="E679" s="10">
        <v>29</v>
      </c>
      <c r="F679" s="10">
        <v>750</v>
      </c>
      <c r="G679" s="10">
        <f t="shared" si="129"/>
        <v>0.75</v>
      </c>
      <c r="H679" s="10">
        <v>0.162</v>
      </c>
      <c r="I679" s="10">
        <v>4</v>
      </c>
      <c r="J679" s="30">
        <f t="shared" si="113"/>
        <v>0.149</v>
      </c>
      <c r="K679" s="30">
        <v>0.013</v>
      </c>
      <c r="L679" s="22">
        <f t="shared" si="120"/>
        <v>12.8679985568684</v>
      </c>
      <c r="M679" s="22">
        <f t="shared" si="112"/>
        <v>0.0128679985568684</v>
      </c>
      <c r="N679" s="22">
        <f t="shared" si="127"/>
        <v>1.28679985568684</v>
      </c>
      <c r="O679" s="25">
        <f t="shared" si="128"/>
        <v>1.7157331409157868</v>
      </c>
      <c r="R679">
        <v>2.5</v>
      </c>
      <c r="S679">
        <f>0.029-S678</f>
        <v>0.028</v>
      </c>
      <c r="T679" t="s">
        <v>7</v>
      </c>
      <c r="U679">
        <f>LINEST(S678:S684,R678:R684)</f>
        <v>0.011552480417754567</v>
      </c>
    </row>
    <row r="680" spans="1:19" ht="15">
      <c r="A680" s="10">
        <v>15</v>
      </c>
      <c r="B680" s="9">
        <v>38737</v>
      </c>
      <c r="C680" s="37">
        <v>88</v>
      </c>
      <c r="D680" s="10">
        <v>175</v>
      </c>
      <c r="E680" s="10">
        <v>19</v>
      </c>
      <c r="F680" s="10">
        <v>750</v>
      </c>
      <c r="G680" s="10">
        <f t="shared" si="129"/>
        <v>0.75</v>
      </c>
      <c r="H680" s="10">
        <v>0.325</v>
      </c>
      <c r="I680" s="10">
        <v>4</v>
      </c>
      <c r="J680" s="30">
        <f t="shared" si="113"/>
        <v>0.312</v>
      </c>
      <c r="K680" s="30">
        <v>0.013</v>
      </c>
      <c r="L680" s="22">
        <f t="shared" si="120"/>
        <v>26.9450708036439</v>
      </c>
      <c r="M680" s="22">
        <f t="shared" si="112"/>
        <v>0.026945070803643903</v>
      </c>
      <c r="N680" s="22">
        <f t="shared" si="127"/>
        <v>2.69450708036439</v>
      </c>
      <c r="O680" s="25">
        <f t="shared" si="128"/>
        <v>3.59267610715252</v>
      </c>
      <c r="R680">
        <v>5</v>
      </c>
      <c r="S680">
        <f>0.062-S678</f>
        <v>0.061</v>
      </c>
    </row>
    <row r="681" spans="1:23" ht="15">
      <c r="A681" s="10">
        <v>17</v>
      </c>
      <c r="B681" s="9">
        <v>38737</v>
      </c>
      <c r="C681" s="37">
        <v>88</v>
      </c>
      <c r="D681" s="10">
        <v>175</v>
      </c>
      <c r="E681" s="10">
        <v>12</v>
      </c>
      <c r="F681" s="10">
        <v>750</v>
      </c>
      <c r="G681" s="10">
        <f t="shared" si="129"/>
        <v>0.75</v>
      </c>
      <c r="H681" s="10">
        <v>0.336</v>
      </c>
      <c r="I681" s="10">
        <v>8</v>
      </c>
      <c r="J681" s="30">
        <f t="shared" si="113"/>
        <v>0.323</v>
      </c>
      <c r="K681" s="30">
        <v>0.013</v>
      </c>
      <c r="L681" s="22">
        <f t="shared" si="120"/>
        <v>27.895057274285193</v>
      </c>
      <c r="M681" s="22">
        <f t="shared" si="112"/>
        <v>0.027895057274285193</v>
      </c>
      <c r="N681" s="22">
        <f t="shared" si="127"/>
        <v>5.579011454857039</v>
      </c>
      <c r="O681" s="25">
        <f t="shared" si="128"/>
        <v>7.438681939809385</v>
      </c>
      <c r="R681">
        <v>10</v>
      </c>
      <c r="S681">
        <f>0.119-S678</f>
        <v>0.118</v>
      </c>
      <c r="U681">
        <f>R679/S679</f>
        <v>89.28571428571428</v>
      </c>
      <c r="V681" t="e">
        <f>S679/T679</f>
        <v>#VALUE!</v>
      </c>
      <c r="W681" t="e">
        <f>T679/U679</f>
        <v>#VALUE!</v>
      </c>
    </row>
    <row r="682" spans="1:21" ht="15">
      <c r="A682" s="10">
        <v>19</v>
      </c>
      <c r="B682" s="9">
        <v>38737</v>
      </c>
      <c r="C682" s="37">
        <v>88</v>
      </c>
      <c r="D682" s="10">
        <v>175</v>
      </c>
      <c r="E682" s="10">
        <v>9</v>
      </c>
      <c r="F682" s="10">
        <v>750</v>
      </c>
      <c r="G682" s="10">
        <f t="shared" si="129"/>
        <v>0.75</v>
      </c>
      <c r="H682" s="10">
        <v>0.314</v>
      </c>
      <c r="I682" s="10">
        <v>8</v>
      </c>
      <c r="J682" s="30">
        <f t="shared" si="113"/>
        <v>0.301</v>
      </c>
      <c r="K682" s="30">
        <v>0.013</v>
      </c>
      <c r="L682" s="22">
        <f t="shared" si="120"/>
        <v>25.99508433300261</v>
      </c>
      <c r="M682" s="22">
        <f t="shared" si="112"/>
        <v>0.02599508433300261</v>
      </c>
      <c r="N682" s="22">
        <f t="shared" si="127"/>
        <v>5.199016866600522</v>
      </c>
      <c r="O682" s="25">
        <f t="shared" si="128"/>
        <v>6.932022488800697</v>
      </c>
      <c r="R682">
        <v>15</v>
      </c>
      <c r="S682">
        <f>0.17-S678</f>
        <v>0.169</v>
      </c>
      <c r="U682">
        <f>R680/S680</f>
        <v>81.9672131147541</v>
      </c>
    </row>
    <row r="683" spans="1:21" ht="15">
      <c r="A683" s="10">
        <v>21</v>
      </c>
      <c r="B683" s="9">
        <v>38737</v>
      </c>
      <c r="C683" s="37">
        <v>88</v>
      </c>
      <c r="D683" s="10">
        <v>175</v>
      </c>
      <c r="E683" s="10">
        <v>4</v>
      </c>
      <c r="F683" s="10">
        <v>750</v>
      </c>
      <c r="G683" s="10">
        <f t="shared" si="129"/>
        <v>0.75</v>
      </c>
      <c r="H683" s="10">
        <v>0.321</v>
      </c>
      <c r="I683" s="10">
        <v>8</v>
      </c>
      <c r="J683" s="30">
        <f t="shared" si="113"/>
        <v>0.308</v>
      </c>
      <c r="K683" s="30">
        <v>0.013</v>
      </c>
      <c r="L683" s="22">
        <f t="shared" si="120"/>
        <v>26.599621177956156</v>
      </c>
      <c r="M683" s="22">
        <f t="shared" si="112"/>
        <v>0.026599621177956157</v>
      </c>
      <c r="N683" s="22">
        <f t="shared" si="127"/>
        <v>5.319924235591231</v>
      </c>
      <c r="O683" s="25">
        <f t="shared" si="128"/>
        <v>7.093232314121642</v>
      </c>
      <c r="R683">
        <v>20</v>
      </c>
      <c r="S683">
        <f>0.232-S678</f>
        <v>0.231</v>
      </c>
      <c r="U683">
        <f>R681/S681</f>
        <v>84.74576271186442</v>
      </c>
    </row>
    <row r="684" spans="1:22" ht="15">
      <c r="A684" s="10">
        <v>23</v>
      </c>
      <c r="B684" s="9">
        <v>38737</v>
      </c>
      <c r="C684" s="37">
        <v>88</v>
      </c>
      <c r="D684" s="10">
        <v>175</v>
      </c>
      <c r="E684" s="10">
        <v>0</v>
      </c>
      <c r="F684" s="10">
        <v>750</v>
      </c>
      <c r="G684" s="10">
        <f t="shared" si="129"/>
        <v>0.75</v>
      </c>
      <c r="H684" s="10">
        <v>0.327</v>
      </c>
      <c r="I684" s="10">
        <v>8</v>
      </c>
      <c r="J684" s="30">
        <f t="shared" si="113"/>
        <v>0.314</v>
      </c>
      <c r="K684" s="30">
        <v>0.013</v>
      </c>
      <c r="L684" s="22">
        <f t="shared" si="120"/>
        <v>27.117795616487772</v>
      </c>
      <c r="M684" s="22">
        <f t="shared" si="112"/>
        <v>0.027117795616487774</v>
      </c>
      <c r="N684" s="22">
        <f t="shared" si="127"/>
        <v>5.423559123297554</v>
      </c>
      <c r="O684" s="25">
        <f t="shared" si="128"/>
        <v>7.2314121643967395</v>
      </c>
      <c r="R684">
        <v>30</v>
      </c>
      <c r="S684">
        <f>0.35-S678</f>
        <v>0.349</v>
      </c>
      <c r="U684">
        <f>R682/S682</f>
        <v>88.75739644970413</v>
      </c>
      <c r="V684">
        <f>AVERAGE(U681:U686)</f>
        <v>88.58942899062112</v>
      </c>
    </row>
    <row r="685" spans="1:21" ht="15">
      <c r="A685" s="10">
        <v>1</v>
      </c>
      <c r="B685" s="9">
        <v>38737</v>
      </c>
      <c r="C685" s="37">
        <v>89</v>
      </c>
      <c r="D685" s="10">
        <v>176</v>
      </c>
      <c r="E685" s="10">
        <v>150</v>
      </c>
      <c r="F685" s="10">
        <v>1000</v>
      </c>
      <c r="G685" s="10">
        <f t="shared" si="129"/>
        <v>1</v>
      </c>
      <c r="H685" s="10">
        <v>0.154</v>
      </c>
      <c r="I685" s="10">
        <v>1</v>
      </c>
      <c r="J685" s="30">
        <f t="shared" si="113"/>
        <v>0.141</v>
      </c>
      <c r="K685" s="30">
        <v>0.013</v>
      </c>
      <c r="L685" s="22">
        <f t="shared" si="120"/>
        <v>12.177099305492915</v>
      </c>
      <c r="M685" s="22">
        <f t="shared" si="112"/>
        <v>0.012177099305492914</v>
      </c>
      <c r="N685" s="22">
        <f t="shared" si="127"/>
        <v>0.30442748263732283</v>
      </c>
      <c r="O685" s="25">
        <f t="shared" si="128"/>
        <v>0.30442748263732283</v>
      </c>
      <c r="R685">
        <v>40</v>
      </c>
      <c r="S685">
        <f>0.461-S678</f>
        <v>0.46</v>
      </c>
      <c r="U685">
        <f>R683/S683</f>
        <v>86.58008658008657</v>
      </c>
    </row>
    <row r="686" spans="1:25" ht="15">
      <c r="A686" s="10">
        <v>3</v>
      </c>
      <c r="B686" s="9">
        <v>38737</v>
      </c>
      <c r="C686" s="37">
        <v>89</v>
      </c>
      <c r="D686" s="10">
        <v>176</v>
      </c>
      <c r="E686" s="10">
        <v>125</v>
      </c>
      <c r="F686" s="10">
        <v>1000</v>
      </c>
      <c r="G686" s="10">
        <f t="shared" si="129"/>
        <v>1</v>
      </c>
      <c r="H686" s="10">
        <v>0.34</v>
      </c>
      <c r="I686" s="10">
        <v>1</v>
      </c>
      <c r="J686" s="30">
        <f t="shared" si="113"/>
        <v>0.327</v>
      </c>
      <c r="K686" s="30">
        <v>0.013</v>
      </c>
      <c r="L686" s="22">
        <f t="shared" si="120"/>
        <v>28.240506899972935</v>
      </c>
      <c r="M686" s="22">
        <f t="shared" si="112"/>
        <v>0.028240506899972935</v>
      </c>
      <c r="N686" s="22">
        <f aca="true" t="shared" si="130" ref="N686:N709">M686*5/2*10/1*I686</f>
        <v>0.7060126724993233</v>
      </c>
      <c r="O686" s="25">
        <f aca="true" t="shared" si="131" ref="O686:O709">N686/G686</f>
        <v>0.7060126724993233</v>
      </c>
      <c r="R686">
        <v>50</v>
      </c>
      <c r="S686">
        <f>0.612-S678</f>
        <v>0.611</v>
      </c>
      <c r="U686">
        <f>R688/S688</f>
        <v>100.20040080160321</v>
      </c>
      <c r="W686" t="s">
        <v>17</v>
      </c>
      <c r="X686" t="s">
        <v>8</v>
      </c>
      <c r="Y686" t="s">
        <v>15</v>
      </c>
    </row>
    <row r="687" spans="1:25" ht="15">
      <c r="A687" s="10">
        <v>5</v>
      </c>
      <c r="B687" s="9">
        <v>38737</v>
      </c>
      <c r="C687" s="37">
        <v>89</v>
      </c>
      <c r="D687" s="10">
        <v>176</v>
      </c>
      <c r="E687" s="10">
        <v>100</v>
      </c>
      <c r="F687" s="10">
        <v>1000</v>
      </c>
      <c r="G687" s="10">
        <f t="shared" si="129"/>
        <v>1</v>
      </c>
      <c r="H687" s="10">
        <v>0.264</v>
      </c>
      <c r="I687" s="10">
        <v>1</v>
      </c>
      <c r="J687" s="30">
        <f t="shared" si="113"/>
        <v>0.251</v>
      </c>
      <c r="K687" s="30">
        <v>0.013</v>
      </c>
      <c r="L687" s="22">
        <f t="shared" si="120"/>
        <v>21.67696401190583</v>
      </c>
      <c r="M687" s="22">
        <f t="shared" si="112"/>
        <v>0.02167696401190583</v>
      </c>
      <c r="N687" s="22">
        <f t="shared" si="130"/>
        <v>0.5419241002976458</v>
      </c>
      <c r="O687" s="25">
        <f t="shared" si="131"/>
        <v>0.5419241002976458</v>
      </c>
      <c r="R687">
        <v>80</v>
      </c>
      <c r="S687">
        <f>0.882-S678</f>
        <v>0.881</v>
      </c>
      <c r="W687" t="s">
        <v>11</v>
      </c>
      <c r="X687">
        <v>0.001</v>
      </c>
      <c r="Y687">
        <f>AVERAGE(X687:X689)</f>
        <v>0.001</v>
      </c>
    </row>
    <row r="688" spans="1:24" ht="15">
      <c r="A688" s="10">
        <v>7</v>
      </c>
      <c r="B688" s="9">
        <v>38737</v>
      </c>
      <c r="C688" s="37">
        <v>89</v>
      </c>
      <c r="D688" s="10">
        <v>176</v>
      </c>
      <c r="E688" s="10">
        <v>75</v>
      </c>
      <c r="F688" s="10">
        <v>1000</v>
      </c>
      <c r="G688" s="10">
        <f t="shared" si="129"/>
        <v>1</v>
      </c>
      <c r="H688" s="10">
        <v>0.357</v>
      </c>
      <c r="I688" s="10">
        <v>1</v>
      </c>
      <c r="J688" s="30">
        <f t="shared" si="113"/>
        <v>0.344</v>
      </c>
      <c r="K688" s="30">
        <v>0.013</v>
      </c>
      <c r="L688" s="22">
        <f t="shared" si="120"/>
        <v>29.708667809145837</v>
      </c>
      <c r="M688" s="22">
        <f t="shared" si="112"/>
        <v>0.029708667809145838</v>
      </c>
      <c r="N688" s="22">
        <f t="shared" si="130"/>
        <v>0.7427166952286459</v>
      </c>
      <c r="O688" s="25">
        <f t="shared" si="131"/>
        <v>0.7427166952286459</v>
      </c>
      <c r="R688">
        <v>100</v>
      </c>
      <c r="S688">
        <f>0.999-S678</f>
        <v>0.998</v>
      </c>
      <c r="U688">
        <f>1/AVERAGE(U681:U686)</f>
        <v>0.011288028508524072</v>
      </c>
      <c r="W688" t="s">
        <v>11</v>
      </c>
      <c r="X688">
        <v>0.001</v>
      </c>
    </row>
    <row r="689" spans="1:24" ht="15">
      <c r="A689" s="10">
        <v>9</v>
      </c>
      <c r="B689" s="9">
        <v>38737</v>
      </c>
      <c r="C689" s="37">
        <v>89</v>
      </c>
      <c r="D689" s="10">
        <v>176</v>
      </c>
      <c r="E689" s="10">
        <v>60</v>
      </c>
      <c r="F689" s="10">
        <v>1000</v>
      </c>
      <c r="G689" s="10">
        <f t="shared" si="129"/>
        <v>1</v>
      </c>
      <c r="H689" s="10">
        <v>0.18</v>
      </c>
      <c r="I689" s="10">
        <v>4</v>
      </c>
      <c r="J689" s="30">
        <f t="shared" si="113"/>
        <v>0.16699999999999998</v>
      </c>
      <c r="K689" s="30">
        <v>0.013</v>
      </c>
      <c r="L689" s="22">
        <f t="shared" si="120"/>
        <v>14.42252187246324</v>
      </c>
      <c r="M689" s="22">
        <f t="shared" si="112"/>
        <v>0.01442252187246324</v>
      </c>
      <c r="N689" s="22">
        <f t="shared" si="130"/>
        <v>1.442252187246324</v>
      </c>
      <c r="O689" s="25">
        <f t="shared" si="131"/>
        <v>1.442252187246324</v>
      </c>
      <c r="W689" t="s">
        <v>11</v>
      </c>
      <c r="X689">
        <v>0.001</v>
      </c>
    </row>
    <row r="690" spans="1:15" ht="15">
      <c r="A690" s="10">
        <v>11</v>
      </c>
      <c r="B690" s="9">
        <v>38737</v>
      </c>
      <c r="C690" s="37">
        <v>89</v>
      </c>
      <c r="D690" s="10">
        <v>176</v>
      </c>
      <c r="E690" s="10">
        <v>50</v>
      </c>
      <c r="F690" s="10">
        <v>1000</v>
      </c>
      <c r="G690" s="10">
        <f t="shared" si="129"/>
        <v>1</v>
      </c>
      <c r="H690" s="10">
        <v>0.155</v>
      </c>
      <c r="I690" s="10">
        <v>8</v>
      </c>
      <c r="J690" s="30">
        <f t="shared" si="113"/>
        <v>0.142</v>
      </c>
      <c r="K690" s="30">
        <v>0.013</v>
      </c>
      <c r="L690" s="22">
        <f t="shared" si="120"/>
        <v>12.26346171191485</v>
      </c>
      <c r="M690" s="22">
        <f t="shared" si="112"/>
        <v>0.01226346171191485</v>
      </c>
      <c r="N690" s="22">
        <f t="shared" si="130"/>
        <v>2.45269234238297</v>
      </c>
      <c r="O690" s="25">
        <f t="shared" si="131"/>
        <v>2.45269234238297</v>
      </c>
    </row>
    <row r="691" spans="1:23" ht="15">
      <c r="A691" s="10">
        <v>13</v>
      </c>
      <c r="B691" s="9">
        <v>38737</v>
      </c>
      <c r="C691" s="37">
        <v>89</v>
      </c>
      <c r="D691" s="10">
        <v>176</v>
      </c>
      <c r="E691" s="10">
        <v>33</v>
      </c>
      <c r="F691" s="10">
        <v>750</v>
      </c>
      <c r="G691" s="10">
        <f t="shared" si="129"/>
        <v>0.75</v>
      </c>
      <c r="H691" s="10">
        <v>0.269</v>
      </c>
      <c r="I691" s="10">
        <v>8</v>
      </c>
      <c r="J691" s="30">
        <f t="shared" si="113"/>
        <v>0.256</v>
      </c>
      <c r="K691" s="30">
        <v>0.013</v>
      </c>
      <c r="L691" s="22">
        <f t="shared" si="120"/>
        <v>22.108776044015507</v>
      </c>
      <c r="M691" s="22">
        <f t="shared" si="112"/>
        <v>0.022108776044015507</v>
      </c>
      <c r="N691" s="22">
        <f t="shared" si="130"/>
        <v>4.421755208803101</v>
      </c>
      <c r="O691" s="25">
        <f t="shared" si="131"/>
        <v>5.895673611737468</v>
      </c>
      <c r="W691" t="s">
        <v>30</v>
      </c>
    </row>
    <row r="692" spans="1:25" ht="15">
      <c r="A692" s="10">
        <v>15</v>
      </c>
      <c r="B692" s="9">
        <v>38737</v>
      </c>
      <c r="C692" s="37">
        <v>89</v>
      </c>
      <c r="D692" s="10">
        <v>176</v>
      </c>
      <c r="E692" s="10">
        <v>21</v>
      </c>
      <c r="F692" s="10">
        <v>500</v>
      </c>
      <c r="G692" s="10">
        <f t="shared" si="129"/>
        <v>0.5</v>
      </c>
      <c r="H692" s="10">
        <v>0.187</v>
      </c>
      <c r="I692" s="10">
        <v>8</v>
      </c>
      <c r="J692" s="30">
        <f t="shared" si="113"/>
        <v>0.174</v>
      </c>
      <c r="K692" s="30">
        <v>0.013</v>
      </c>
      <c r="L692" s="22">
        <f t="shared" si="120"/>
        <v>15.02705871741679</v>
      </c>
      <c r="M692" s="22">
        <f t="shared" si="112"/>
        <v>0.01502705871741679</v>
      </c>
      <c r="N692" s="22">
        <f t="shared" si="130"/>
        <v>3.005411743483358</v>
      </c>
      <c r="O692" s="25">
        <f t="shared" si="131"/>
        <v>6.010823486966716</v>
      </c>
      <c r="W692" t="s">
        <v>12</v>
      </c>
      <c r="X692" s="5">
        <v>0.013</v>
      </c>
      <c r="Y692">
        <f>AVERAGE(X692:X694)</f>
        <v>0.013666666666666667</v>
      </c>
    </row>
    <row r="693" spans="1:24" ht="15">
      <c r="A693" s="10">
        <v>17</v>
      </c>
      <c r="B693" s="9">
        <v>38737</v>
      </c>
      <c r="C693" s="37">
        <v>89</v>
      </c>
      <c r="D693" s="10">
        <v>176</v>
      </c>
      <c r="E693" s="10">
        <v>14</v>
      </c>
      <c r="F693" s="10">
        <v>500</v>
      </c>
      <c r="G693" s="10">
        <f t="shared" si="129"/>
        <v>0.5</v>
      </c>
      <c r="H693" s="10">
        <v>0.185</v>
      </c>
      <c r="I693" s="10">
        <v>8</v>
      </c>
      <c r="J693" s="30">
        <f t="shared" si="113"/>
        <v>0.172</v>
      </c>
      <c r="K693" s="30">
        <v>0.013</v>
      </c>
      <c r="L693" s="22">
        <f t="shared" si="120"/>
        <v>14.854333904572918</v>
      </c>
      <c r="M693" s="22">
        <f t="shared" si="112"/>
        <v>0.014854333904572919</v>
      </c>
      <c r="N693" s="22">
        <f t="shared" si="130"/>
        <v>2.9708667809145837</v>
      </c>
      <c r="O693" s="25">
        <f t="shared" si="131"/>
        <v>5.941733561829167</v>
      </c>
      <c r="W693" t="s">
        <v>13</v>
      </c>
      <c r="X693" s="5">
        <v>0.012</v>
      </c>
    </row>
    <row r="694" spans="1:24" ht="15">
      <c r="A694" s="10">
        <v>19</v>
      </c>
      <c r="B694" s="9">
        <v>38737</v>
      </c>
      <c r="C694" s="37">
        <v>89</v>
      </c>
      <c r="D694" s="10">
        <v>176</v>
      </c>
      <c r="E694" s="10">
        <v>10</v>
      </c>
      <c r="F694" s="10">
        <v>500</v>
      </c>
      <c r="G694" s="10">
        <f t="shared" si="129"/>
        <v>0.5</v>
      </c>
      <c r="H694" s="10">
        <v>0.192</v>
      </c>
      <c r="I694" s="10">
        <v>8</v>
      </c>
      <c r="J694" s="30">
        <f t="shared" si="113"/>
        <v>0.179</v>
      </c>
      <c r="K694" s="30">
        <v>0.013</v>
      </c>
      <c r="L694" s="22">
        <f t="shared" si="120"/>
        <v>15.458870749526467</v>
      </c>
      <c r="M694" s="22">
        <f t="shared" si="112"/>
        <v>0.015458870749526466</v>
      </c>
      <c r="N694" s="22">
        <f t="shared" si="130"/>
        <v>3.091774149905293</v>
      </c>
      <c r="O694" s="25">
        <f t="shared" si="131"/>
        <v>6.183548299810586</v>
      </c>
      <c r="W694" t="s">
        <v>14</v>
      </c>
      <c r="X694" s="5">
        <v>0.016</v>
      </c>
    </row>
    <row r="695" spans="1:15" ht="15">
      <c r="A695" s="10">
        <v>21</v>
      </c>
      <c r="B695" s="9">
        <v>38737</v>
      </c>
      <c r="C695" s="37">
        <v>89</v>
      </c>
      <c r="D695" s="10">
        <v>176</v>
      </c>
      <c r="E695" s="10">
        <v>5</v>
      </c>
      <c r="F695" s="10">
        <v>500</v>
      </c>
      <c r="G695" s="10">
        <f t="shared" si="129"/>
        <v>0.5</v>
      </c>
      <c r="H695" s="10">
        <v>0.168</v>
      </c>
      <c r="I695" s="10">
        <v>8</v>
      </c>
      <c r="J695" s="30">
        <f t="shared" si="113"/>
        <v>0.155</v>
      </c>
      <c r="K695" s="30">
        <v>0.013</v>
      </c>
      <c r="L695" s="22">
        <f t="shared" si="120"/>
        <v>13.386172995400015</v>
      </c>
      <c r="M695" s="22">
        <f t="shared" si="112"/>
        <v>0.013386172995400016</v>
      </c>
      <c r="N695" s="22">
        <f t="shared" si="130"/>
        <v>2.6772345990800033</v>
      </c>
      <c r="O695" s="25">
        <f t="shared" si="131"/>
        <v>5.3544691981600065</v>
      </c>
    </row>
    <row r="696" spans="1:15" ht="15">
      <c r="A696" s="10">
        <v>23</v>
      </c>
      <c r="B696" s="9">
        <v>38737</v>
      </c>
      <c r="C696" s="37">
        <v>89</v>
      </c>
      <c r="D696" s="10">
        <v>176</v>
      </c>
      <c r="E696" s="10">
        <v>0</v>
      </c>
      <c r="F696" s="10">
        <v>500</v>
      </c>
      <c r="G696" s="10">
        <f t="shared" si="129"/>
        <v>0.5</v>
      </c>
      <c r="H696" s="10">
        <v>0.191</v>
      </c>
      <c r="I696" s="10">
        <v>8</v>
      </c>
      <c r="J696" s="30">
        <f t="shared" si="113"/>
        <v>0.178</v>
      </c>
      <c r="K696" s="30">
        <v>0.013</v>
      </c>
      <c r="L696" s="22">
        <f t="shared" si="120"/>
        <v>15.372508343104531</v>
      </c>
      <c r="M696" s="22">
        <f t="shared" si="112"/>
        <v>0.015372508343104531</v>
      </c>
      <c r="N696" s="22">
        <f t="shared" si="130"/>
        <v>3.074501668620906</v>
      </c>
      <c r="O696" s="25">
        <f t="shared" si="131"/>
        <v>6.149003337241812</v>
      </c>
    </row>
    <row r="697" spans="1:15" ht="15">
      <c r="A697" s="10">
        <v>1</v>
      </c>
      <c r="B697" s="9">
        <v>38738</v>
      </c>
      <c r="C697" s="37">
        <v>91</v>
      </c>
      <c r="D697" s="10">
        <v>181</v>
      </c>
      <c r="E697" s="10">
        <v>175</v>
      </c>
      <c r="F697" s="10">
        <v>1018</v>
      </c>
      <c r="G697" s="10">
        <f t="shared" si="129"/>
        <v>1.018</v>
      </c>
      <c r="H697" s="10">
        <v>0.308</v>
      </c>
      <c r="I697" s="10">
        <v>1</v>
      </c>
      <c r="J697" s="30">
        <f t="shared" si="113"/>
        <v>0.295</v>
      </c>
      <c r="K697" s="30">
        <v>0.013</v>
      </c>
      <c r="L697" s="22">
        <f t="shared" si="120"/>
        <v>25.476909894470992</v>
      </c>
      <c r="M697" s="22">
        <f t="shared" si="112"/>
        <v>0.025476909894470993</v>
      </c>
      <c r="N697" s="22">
        <f t="shared" si="130"/>
        <v>0.6369227473617749</v>
      </c>
      <c r="O697" s="25">
        <f t="shared" si="131"/>
        <v>0.6256608520253192</v>
      </c>
    </row>
    <row r="698" spans="1:15" ht="15">
      <c r="A698" s="10">
        <v>3</v>
      </c>
      <c r="B698" s="9">
        <v>38738</v>
      </c>
      <c r="C698" s="37">
        <v>91</v>
      </c>
      <c r="D698" s="10">
        <v>181</v>
      </c>
      <c r="E698" s="10">
        <v>150</v>
      </c>
      <c r="F698" s="10">
        <v>1032</v>
      </c>
      <c r="G698" s="10">
        <f t="shared" si="129"/>
        <v>1.032</v>
      </c>
      <c r="H698" s="10">
        <v>0.3</v>
      </c>
      <c r="I698" s="10">
        <v>1</v>
      </c>
      <c r="J698" s="30">
        <f t="shared" si="113"/>
        <v>0.287</v>
      </c>
      <c r="K698" s="30">
        <v>0.013</v>
      </c>
      <c r="L698" s="22">
        <f t="shared" si="120"/>
        <v>24.78601064309551</v>
      </c>
      <c r="M698" s="22">
        <f t="shared" si="112"/>
        <v>0.024786010643095508</v>
      </c>
      <c r="N698" s="22">
        <f t="shared" si="130"/>
        <v>0.6196502660773877</v>
      </c>
      <c r="O698" s="25">
        <f t="shared" si="131"/>
        <v>0.600436304338554</v>
      </c>
    </row>
    <row r="699" spans="1:15" ht="15">
      <c r="A699" s="10">
        <v>5</v>
      </c>
      <c r="B699" s="9">
        <v>38738</v>
      </c>
      <c r="C699" s="37">
        <v>91</v>
      </c>
      <c r="D699" s="10">
        <v>181</v>
      </c>
      <c r="E699" s="10">
        <v>125</v>
      </c>
      <c r="F699" s="10">
        <v>1025</v>
      </c>
      <c r="G699" s="10">
        <f t="shared" si="129"/>
        <v>1.025</v>
      </c>
      <c r="H699" s="10">
        <v>0.346</v>
      </c>
      <c r="I699" s="10">
        <v>1</v>
      </c>
      <c r="J699" s="30">
        <f t="shared" si="113"/>
        <v>0.33299999999999996</v>
      </c>
      <c r="K699" s="30">
        <v>0.013</v>
      </c>
      <c r="L699" s="22">
        <f t="shared" si="120"/>
        <v>28.758681338504545</v>
      </c>
      <c r="M699" s="22">
        <f t="shared" si="112"/>
        <v>0.028758681338504545</v>
      </c>
      <c r="N699" s="22">
        <f t="shared" si="130"/>
        <v>0.7189670334626136</v>
      </c>
      <c r="O699" s="25">
        <f t="shared" si="131"/>
        <v>0.7014312521586474</v>
      </c>
    </row>
    <row r="700" spans="1:15" ht="15">
      <c r="A700" s="10">
        <v>7</v>
      </c>
      <c r="B700" s="9">
        <v>38738</v>
      </c>
      <c r="C700" s="37">
        <v>91</v>
      </c>
      <c r="D700" s="10">
        <v>181</v>
      </c>
      <c r="E700" s="10">
        <v>100</v>
      </c>
      <c r="F700" s="10">
        <v>1000</v>
      </c>
      <c r="G700" s="10">
        <f t="shared" si="129"/>
        <v>1</v>
      </c>
      <c r="H700" s="10">
        <v>0.32</v>
      </c>
      <c r="I700" s="10">
        <v>1</v>
      </c>
      <c r="J700" s="30">
        <f t="shared" si="113"/>
        <v>0.307</v>
      </c>
      <c r="K700" s="30">
        <v>0.013</v>
      </c>
      <c r="L700" s="22">
        <f t="shared" si="120"/>
        <v>26.513258771534222</v>
      </c>
      <c r="M700" s="22">
        <f t="shared" si="112"/>
        <v>0.026513258771534223</v>
      </c>
      <c r="N700" s="22">
        <f t="shared" si="130"/>
        <v>0.6628314692883555</v>
      </c>
      <c r="O700" s="25">
        <f t="shared" si="131"/>
        <v>0.6628314692883555</v>
      </c>
    </row>
    <row r="701" spans="1:15" ht="15">
      <c r="A701" s="10">
        <v>9</v>
      </c>
      <c r="B701" s="9">
        <v>38738</v>
      </c>
      <c r="C701" s="37">
        <v>91</v>
      </c>
      <c r="D701" s="10">
        <v>181</v>
      </c>
      <c r="E701" s="10">
        <v>80</v>
      </c>
      <c r="F701" s="10">
        <v>750</v>
      </c>
      <c r="G701" s="10">
        <f t="shared" si="129"/>
        <v>0.75</v>
      </c>
      <c r="H701" s="10">
        <v>0.336</v>
      </c>
      <c r="I701" s="10">
        <v>1</v>
      </c>
      <c r="J701" s="30">
        <f t="shared" si="113"/>
        <v>0.323</v>
      </c>
      <c r="K701" s="30">
        <v>0.013</v>
      </c>
      <c r="L701" s="22">
        <f t="shared" si="120"/>
        <v>27.895057274285193</v>
      </c>
      <c r="M701" s="22">
        <f t="shared" si="112"/>
        <v>0.027895057274285193</v>
      </c>
      <c r="N701" s="22">
        <f t="shared" si="130"/>
        <v>0.6973764318571298</v>
      </c>
      <c r="O701" s="25">
        <f t="shared" si="131"/>
        <v>0.9298352424761731</v>
      </c>
    </row>
    <row r="702" spans="1:15" ht="15">
      <c r="A702" s="10">
        <v>11</v>
      </c>
      <c r="B702" s="9">
        <v>38738</v>
      </c>
      <c r="C702" s="37">
        <v>91</v>
      </c>
      <c r="D702" s="10">
        <v>181</v>
      </c>
      <c r="E702" s="10">
        <v>73</v>
      </c>
      <c r="F702" s="10">
        <v>750</v>
      </c>
      <c r="G702" s="10">
        <f t="shared" si="129"/>
        <v>0.75</v>
      </c>
      <c r="H702" s="10">
        <v>0.4</v>
      </c>
      <c r="I702" s="10">
        <v>1</v>
      </c>
      <c r="J702" s="30">
        <f t="shared" si="113"/>
        <v>0.387</v>
      </c>
      <c r="K702" s="30">
        <v>0.013</v>
      </c>
      <c r="L702" s="22">
        <f t="shared" si="120"/>
        <v>33.42225128528907</v>
      </c>
      <c r="M702" s="22">
        <f t="shared" si="112"/>
        <v>0.03342225128528907</v>
      </c>
      <c r="N702" s="22">
        <f t="shared" si="130"/>
        <v>0.8355562821322269</v>
      </c>
      <c r="O702" s="25">
        <f t="shared" si="131"/>
        <v>1.114075042842969</v>
      </c>
    </row>
    <row r="703" spans="1:15" ht="15">
      <c r="A703" s="10">
        <v>13</v>
      </c>
      <c r="B703" s="9">
        <v>38738</v>
      </c>
      <c r="C703" s="37">
        <v>91</v>
      </c>
      <c r="D703" s="10">
        <v>181</v>
      </c>
      <c r="E703" s="10">
        <v>48</v>
      </c>
      <c r="F703" s="10">
        <v>500</v>
      </c>
      <c r="G703" s="10">
        <f t="shared" si="129"/>
        <v>0.5</v>
      </c>
      <c r="H703" s="10">
        <v>0.316</v>
      </c>
      <c r="I703" s="10">
        <v>4</v>
      </c>
      <c r="J703" s="30">
        <f t="shared" si="113"/>
        <v>0.303</v>
      </c>
      <c r="K703" s="30">
        <v>0.013</v>
      </c>
      <c r="L703" s="22">
        <f t="shared" si="120"/>
        <v>26.16780914584648</v>
      </c>
      <c r="M703" s="22">
        <f t="shared" si="112"/>
        <v>0.02616780914584648</v>
      </c>
      <c r="N703" s="22">
        <f t="shared" si="130"/>
        <v>2.6167809145846483</v>
      </c>
      <c r="O703" s="25">
        <f t="shared" si="131"/>
        <v>5.233561829169297</v>
      </c>
    </row>
    <row r="704" spans="1:15" ht="15">
      <c r="A704" s="10">
        <v>15</v>
      </c>
      <c r="B704" s="9">
        <v>38738</v>
      </c>
      <c r="C704" s="37">
        <v>91</v>
      </c>
      <c r="D704" s="10">
        <v>181</v>
      </c>
      <c r="E704" s="10">
        <v>32</v>
      </c>
      <c r="F704" s="10">
        <v>500</v>
      </c>
      <c r="G704" s="10">
        <f t="shared" si="129"/>
        <v>0.5</v>
      </c>
      <c r="H704" s="10">
        <v>0.372</v>
      </c>
      <c r="I704" s="10">
        <v>4</v>
      </c>
      <c r="J704" s="30">
        <f t="shared" si="113"/>
        <v>0.359</v>
      </c>
      <c r="K704" s="30">
        <v>0.013</v>
      </c>
      <c r="L704" s="22">
        <f t="shared" si="120"/>
        <v>31.00410390547487</v>
      </c>
      <c r="M704" s="22">
        <f t="shared" si="112"/>
        <v>0.03100410390547487</v>
      </c>
      <c r="N704" s="22">
        <f t="shared" si="130"/>
        <v>3.1004103905474873</v>
      </c>
      <c r="O704" s="25">
        <f t="shared" si="131"/>
        <v>6.200820781094975</v>
      </c>
    </row>
    <row r="705" spans="1:15" ht="15">
      <c r="A705" s="10">
        <v>17</v>
      </c>
      <c r="B705" s="9">
        <v>38738</v>
      </c>
      <c r="C705" s="37">
        <v>91</v>
      </c>
      <c r="D705" s="10">
        <v>181</v>
      </c>
      <c r="E705" s="10">
        <v>20</v>
      </c>
      <c r="F705" s="10">
        <v>500</v>
      </c>
      <c r="G705" s="10">
        <f t="shared" si="129"/>
        <v>0.5</v>
      </c>
      <c r="H705" s="10">
        <v>0.376</v>
      </c>
      <c r="I705" s="10">
        <v>4</v>
      </c>
      <c r="J705" s="30">
        <f t="shared" si="113"/>
        <v>0.363</v>
      </c>
      <c r="K705" s="30">
        <v>0.013</v>
      </c>
      <c r="L705" s="22">
        <f t="shared" si="120"/>
        <v>31.349553531162613</v>
      </c>
      <c r="M705" s="22">
        <f t="shared" si="112"/>
        <v>0.031349553531162616</v>
      </c>
      <c r="N705" s="22">
        <f t="shared" si="130"/>
        <v>3.1349553531162617</v>
      </c>
      <c r="O705" s="25">
        <f t="shared" si="131"/>
        <v>6.2699107062325234</v>
      </c>
    </row>
    <row r="706" spans="1:15" ht="15">
      <c r="A706" s="10">
        <v>19</v>
      </c>
      <c r="B706" s="9">
        <v>38738</v>
      </c>
      <c r="C706" s="37">
        <v>91</v>
      </c>
      <c r="D706" s="10">
        <v>181</v>
      </c>
      <c r="E706" s="10">
        <v>15</v>
      </c>
      <c r="F706" s="10">
        <v>500</v>
      </c>
      <c r="G706" s="10">
        <f t="shared" si="129"/>
        <v>0.5</v>
      </c>
      <c r="H706" s="10">
        <v>0.367</v>
      </c>
      <c r="I706" s="10">
        <v>4</v>
      </c>
      <c r="J706" s="30">
        <f t="shared" si="113"/>
        <v>0.354</v>
      </c>
      <c r="K706" s="30">
        <v>0.013</v>
      </c>
      <c r="L706" s="22">
        <f t="shared" si="120"/>
        <v>30.57229187336519</v>
      </c>
      <c r="M706" s="22">
        <f t="shared" si="112"/>
        <v>0.03057229187336519</v>
      </c>
      <c r="N706" s="22">
        <f t="shared" si="130"/>
        <v>3.057229187336519</v>
      </c>
      <c r="O706" s="25">
        <f t="shared" si="131"/>
        <v>6.114458374673038</v>
      </c>
    </row>
    <row r="707" spans="1:15" ht="15">
      <c r="A707" s="10">
        <v>21</v>
      </c>
      <c r="B707" s="9">
        <v>38738</v>
      </c>
      <c r="C707" s="37">
        <v>91</v>
      </c>
      <c r="D707" s="10">
        <v>181</v>
      </c>
      <c r="E707" s="10">
        <v>7</v>
      </c>
      <c r="F707" s="10">
        <v>500</v>
      </c>
      <c r="G707" s="10">
        <f t="shared" si="129"/>
        <v>0.5</v>
      </c>
      <c r="H707" s="10">
        <v>0.386</v>
      </c>
      <c r="I707" s="10">
        <v>4</v>
      </c>
      <c r="J707" s="30">
        <f t="shared" si="113"/>
        <v>0.373</v>
      </c>
      <c r="K707" s="30">
        <v>0.013</v>
      </c>
      <c r="L707" s="22">
        <f t="shared" si="120"/>
        <v>32.21317759538197</v>
      </c>
      <c r="M707" s="22">
        <f t="shared" si="112"/>
        <v>0.03221317759538197</v>
      </c>
      <c r="N707" s="22">
        <f t="shared" si="130"/>
        <v>3.2213177595381968</v>
      </c>
      <c r="O707" s="25">
        <f t="shared" si="131"/>
        <v>6.4426355190763935</v>
      </c>
    </row>
    <row r="708" spans="1:15" ht="15">
      <c r="A708" s="10">
        <v>23</v>
      </c>
      <c r="B708" s="9">
        <v>38738</v>
      </c>
      <c r="C708" s="37">
        <v>91</v>
      </c>
      <c r="D708" s="10">
        <v>181</v>
      </c>
      <c r="E708" s="10">
        <v>0</v>
      </c>
      <c r="F708" s="10">
        <v>500</v>
      </c>
      <c r="G708" s="10">
        <f t="shared" si="129"/>
        <v>0.5</v>
      </c>
      <c r="H708" s="10">
        <v>0.339</v>
      </c>
      <c r="I708" s="10">
        <v>4</v>
      </c>
      <c r="J708" s="30">
        <f t="shared" si="113"/>
        <v>0.326</v>
      </c>
      <c r="K708" s="30">
        <v>0.013</v>
      </c>
      <c r="L708" s="22">
        <f t="shared" si="120"/>
        <v>28.154144493550998</v>
      </c>
      <c r="M708" s="22">
        <f t="shared" si="112"/>
        <v>0.028154144493550998</v>
      </c>
      <c r="N708" s="22">
        <f t="shared" si="130"/>
        <v>2.8154144493551</v>
      </c>
      <c r="O708" s="25">
        <f t="shared" si="131"/>
        <v>5.6308288987102</v>
      </c>
    </row>
    <row r="709" spans="1:15" ht="15">
      <c r="A709" s="10">
        <v>1</v>
      </c>
      <c r="B709" s="9">
        <v>38738</v>
      </c>
      <c r="C709" s="37">
        <v>93</v>
      </c>
      <c r="D709" s="10">
        <v>185</v>
      </c>
      <c r="E709" s="10">
        <v>150</v>
      </c>
      <c r="F709" s="10">
        <v>1044</v>
      </c>
      <c r="G709" s="10">
        <f t="shared" si="129"/>
        <v>1.044</v>
      </c>
      <c r="H709" s="10">
        <v>0.185</v>
      </c>
      <c r="I709" s="10">
        <v>1</v>
      </c>
      <c r="J709" s="30">
        <f t="shared" si="113"/>
        <v>0.172</v>
      </c>
      <c r="K709" s="30">
        <v>0.013</v>
      </c>
      <c r="L709" s="22">
        <f t="shared" si="120"/>
        <v>14.854333904572918</v>
      </c>
      <c r="M709" s="22">
        <f t="shared" si="112"/>
        <v>0.014854333904572919</v>
      </c>
      <c r="N709" s="22">
        <f t="shared" si="130"/>
        <v>0.37135834761432296</v>
      </c>
      <c r="O709" s="25">
        <f t="shared" si="131"/>
        <v>0.355707229515635</v>
      </c>
    </row>
    <row r="710" spans="1:15" ht="15">
      <c r="A710" s="10">
        <v>3</v>
      </c>
      <c r="B710" s="9">
        <v>38738</v>
      </c>
      <c r="C710" s="37">
        <v>93</v>
      </c>
      <c r="D710" s="10">
        <v>185</v>
      </c>
      <c r="E710" s="10">
        <v>125</v>
      </c>
      <c r="F710" s="10">
        <v>1042</v>
      </c>
      <c r="G710" s="10">
        <f t="shared" si="129"/>
        <v>1.042</v>
      </c>
      <c r="H710" s="10">
        <v>0.209</v>
      </c>
      <c r="I710" s="10">
        <v>1</v>
      </c>
      <c r="J710" s="30">
        <f t="shared" si="113"/>
        <v>0.19599999999999998</v>
      </c>
      <c r="K710" s="30">
        <v>0.013</v>
      </c>
      <c r="L710" s="22">
        <f t="shared" si="120"/>
        <v>16.92703165869937</v>
      </c>
      <c r="M710" s="22">
        <f t="shared" si="112"/>
        <v>0.01692703165869937</v>
      </c>
      <c r="N710" s="22">
        <f aca="true" t="shared" si="132" ref="N710:N733">M710*5/2*10/1*I710</f>
        <v>0.4231757914674843</v>
      </c>
      <c r="O710" s="25">
        <f aca="true" t="shared" si="133" ref="O710:O733">N710/G710</f>
        <v>0.4061188017922114</v>
      </c>
    </row>
    <row r="711" spans="1:15" ht="15">
      <c r="A711" s="10">
        <v>5</v>
      </c>
      <c r="B711" s="9">
        <v>38738</v>
      </c>
      <c r="C711" s="37">
        <v>93</v>
      </c>
      <c r="D711" s="10">
        <v>185</v>
      </c>
      <c r="E711" s="10">
        <v>100</v>
      </c>
      <c r="F711" s="10">
        <v>1038</v>
      </c>
      <c r="G711" s="10">
        <f t="shared" si="129"/>
        <v>1.038</v>
      </c>
      <c r="H711" s="10">
        <v>0.307</v>
      </c>
      <c r="I711" s="10">
        <v>1</v>
      </c>
      <c r="J711" s="30">
        <f t="shared" si="113"/>
        <v>0.294</v>
      </c>
      <c r="K711" s="30">
        <v>0.013</v>
      </c>
      <c r="L711" s="22">
        <f t="shared" si="120"/>
        <v>25.39054748804906</v>
      </c>
      <c r="M711" s="22">
        <f t="shared" si="112"/>
        <v>0.02539054748804906</v>
      </c>
      <c r="N711" s="22">
        <f t="shared" si="132"/>
        <v>0.6347636872012264</v>
      </c>
      <c r="O711" s="25">
        <f t="shared" si="133"/>
        <v>0.6115257102131276</v>
      </c>
    </row>
    <row r="712" spans="1:15" ht="15">
      <c r="A712" s="10">
        <v>7</v>
      </c>
      <c r="B712" s="9">
        <v>38738</v>
      </c>
      <c r="C712" s="37">
        <v>93</v>
      </c>
      <c r="D712" s="10">
        <v>185</v>
      </c>
      <c r="E712" s="10">
        <v>80</v>
      </c>
      <c r="F712" s="10">
        <v>1000</v>
      </c>
      <c r="G712" s="10">
        <f t="shared" si="129"/>
        <v>1</v>
      </c>
      <c r="H712" s="10">
        <v>0.351</v>
      </c>
      <c r="I712" s="10">
        <v>1</v>
      </c>
      <c r="J712" s="30">
        <f t="shared" si="113"/>
        <v>0.33799999999999997</v>
      </c>
      <c r="K712" s="30">
        <v>0.013</v>
      </c>
      <c r="L712" s="22">
        <f t="shared" si="120"/>
        <v>29.19049337061422</v>
      </c>
      <c r="M712" s="22">
        <f t="shared" si="112"/>
        <v>0.02919049337061422</v>
      </c>
      <c r="N712" s="22">
        <f t="shared" si="132"/>
        <v>0.7297623342653556</v>
      </c>
      <c r="O712" s="25">
        <f t="shared" si="133"/>
        <v>0.7297623342653556</v>
      </c>
    </row>
    <row r="713" spans="1:15" ht="15">
      <c r="A713" s="10">
        <v>9</v>
      </c>
      <c r="B713" s="9">
        <v>38738</v>
      </c>
      <c r="C713" s="37">
        <v>93</v>
      </c>
      <c r="D713" s="10">
        <v>185</v>
      </c>
      <c r="E713" s="10">
        <v>60</v>
      </c>
      <c r="F713" s="10">
        <v>1000</v>
      </c>
      <c r="G713" s="10">
        <f t="shared" si="129"/>
        <v>1</v>
      </c>
      <c r="H713" s="10">
        <v>0.348</v>
      </c>
      <c r="I713" s="10">
        <v>1</v>
      </c>
      <c r="J713" s="30">
        <f t="shared" si="113"/>
        <v>0.33499999999999996</v>
      </c>
      <c r="K713" s="30">
        <v>0.013</v>
      </c>
      <c r="L713" s="22">
        <f t="shared" si="120"/>
        <v>28.931406151348416</v>
      </c>
      <c r="M713" s="22">
        <f t="shared" si="112"/>
        <v>0.028931406151348416</v>
      </c>
      <c r="N713" s="22">
        <f t="shared" si="132"/>
        <v>0.7232851537837104</v>
      </c>
      <c r="O713" s="25">
        <f t="shared" si="133"/>
        <v>0.7232851537837104</v>
      </c>
    </row>
    <row r="714" spans="1:15" ht="15">
      <c r="A714" s="10">
        <v>11</v>
      </c>
      <c r="B714" s="9">
        <v>38738</v>
      </c>
      <c r="C714" s="37">
        <v>93</v>
      </c>
      <c r="D714" s="10">
        <v>185</v>
      </c>
      <c r="E714" s="10">
        <v>46</v>
      </c>
      <c r="F714" s="10">
        <v>922</v>
      </c>
      <c r="G714" s="10">
        <f t="shared" si="129"/>
        <v>0.922</v>
      </c>
      <c r="H714" s="10">
        <v>0.909</v>
      </c>
      <c r="I714" s="10">
        <v>1</v>
      </c>
      <c r="J714" s="30">
        <f t="shared" si="113"/>
        <v>0.896</v>
      </c>
      <c r="K714" s="30">
        <v>0.013</v>
      </c>
      <c r="L714" s="22">
        <f t="shared" si="120"/>
        <v>77.38071615405428</v>
      </c>
      <c r="M714" s="22">
        <f t="shared" si="112"/>
        <v>0.07738071615405429</v>
      </c>
      <c r="N714" s="22">
        <f t="shared" si="132"/>
        <v>1.9345179038513571</v>
      </c>
      <c r="O714" s="25">
        <f t="shared" si="133"/>
        <v>2.098175600706461</v>
      </c>
    </row>
    <row r="715" spans="1:15" ht="15">
      <c r="A715" s="10">
        <v>13</v>
      </c>
      <c r="B715" s="9">
        <v>38738</v>
      </c>
      <c r="C715" s="37">
        <v>93</v>
      </c>
      <c r="D715" s="10">
        <v>185</v>
      </c>
      <c r="E715" s="10">
        <v>30</v>
      </c>
      <c r="F715" s="10">
        <v>800</v>
      </c>
      <c r="G715" s="10">
        <f t="shared" si="129"/>
        <v>0.8</v>
      </c>
      <c r="H715" s="10">
        <v>0.382</v>
      </c>
      <c r="I715" s="10">
        <v>8</v>
      </c>
      <c r="J715" s="30">
        <f t="shared" si="113"/>
        <v>0.369</v>
      </c>
      <c r="K715" s="30">
        <v>0.013</v>
      </c>
      <c r="L715" s="22">
        <f t="shared" si="120"/>
        <v>31.867727969694226</v>
      </c>
      <c r="M715" s="22">
        <f t="shared" si="112"/>
        <v>0.031867727969694226</v>
      </c>
      <c r="N715" s="22">
        <f t="shared" si="132"/>
        <v>6.373545593938845</v>
      </c>
      <c r="O715" s="25">
        <f t="shared" si="133"/>
        <v>7.9669319924235555</v>
      </c>
    </row>
    <row r="716" spans="1:15" ht="15">
      <c r="A716" s="10">
        <v>15</v>
      </c>
      <c r="B716" s="9">
        <v>38738</v>
      </c>
      <c r="C716" s="37">
        <v>93</v>
      </c>
      <c r="D716" s="10">
        <v>185</v>
      </c>
      <c r="E716" s="10">
        <v>20</v>
      </c>
      <c r="F716" s="10">
        <v>750</v>
      </c>
      <c r="G716" s="10">
        <f t="shared" si="129"/>
        <v>0.75</v>
      </c>
      <c r="H716" s="10">
        <v>0.366</v>
      </c>
      <c r="I716" s="10">
        <v>8</v>
      </c>
      <c r="J716" s="30">
        <f t="shared" si="113"/>
        <v>0.353</v>
      </c>
      <c r="K716" s="30">
        <v>0.013</v>
      </c>
      <c r="L716" s="22">
        <f t="shared" si="120"/>
        <v>30.485929466943258</v>
      </c>
      <c r="M716" s="22">
        <f t="shared" si="112"/>
        <v>0.03048592946694326</v>
      </c>
      <c r="N716" s="22">
        <f t="shared" si="132"/>
        <v>6.0971858933886525</v>
      </c>
      <c r="O716" s="25">
        <f t="shared" si="133"/>
        <v>8.12958119118487</v>
      </c>
    </row>
    <row r="717" spans="1:15" ht="15">
      <c r="A717" s="10">
        <v>17</v>
      </c>
      <c r="B717" s="9">
        <v>38738</v>
      </c>
      <c r="C717" s="37">
        <v>93</v>
      </c>
      <c r="D717" s="10">
        <v>185</v>
      </c>
      <c r="E717" s="10">
        <v>13</v>
      </c>
      <c r="F717" s="10">
        <v>750</v>
      </c>
      <c r="G717" s="10">
        <f t="shared" si="129"/>
        <v>0.75</v>
      </c>
      <c r="H717" s="10">
        <v>0.388</v>
      </c>
      <c r="I717" s="10">
        <v>8</v>
      </c>
      <c r="J717" s="30">
        <f t="shared" si="113"/>
        <v>0.375</v>
      </c>
      <c r="K717" s="30">
        <v>0.013</v>
      </c>
      <c r="L717" s="22">
        <f t="shared" si="120"/>
        <v>32.38590240822584</v>
      </c>
      <c r="M717" s="22">
        <f t="shared" si="112"/>
        <v>0.032385902408225836</v>
      </c>
      <c r="N717" s="22">
        <f t="shared" si="132"/>
        <v>6.477180481645167</v>
      </c>
      <c r="O717" s="25">
        <f t="shared" si="133"/>
        <v>8.636240642193556</v>
      </c>
    </row>
    <row r="718" spans="1:15" ht="15">
      <c r="A718" s="10">
        <v>19</v>
      </c>
      <c r="B718" s="9">
        <v>38738</v>
      </c>
      <c r="C718" s="37">
        <v>93</v>
      </c>
      <c r="D718" s="10">
        <v>185</v>
      </c>
      <c r="E718" s="10">
        <v>9</v>
      </c>
      <c r="F718" s="10">
        <v>750</v>
      </c>
      <c r="G718" s="10">
        <f t="shared" si="129"/>
        <v>0.75</v>
      </c>
      <c r="H718" s="10">
        <v>0.429</v>
      </c>
      <c r="I718" s="10">
        <v>8</v>
      </c>
      <c r="J718" s="30">
        <f t="shared" si="113"/>
        <v>0.416</v>
      </c>
      <c r="K718" s="30">
        <v>0.013</v>
      </c>
      <c r="L718" s="22">
        <f t="shared" si="120"/>
        <v>35.9267610715252</v>
      </c>
      <c r="M718" s="22">
        <f t="shared" si="112"/>
        <v>0.0359267610715252</v>
      </c>
      <c r="N718" s="22">
        <f t="shared" si="132"/>
        <v>7.1853522143050395</v>
      </c>
      <c r="O718" s="25">
        <f t="shared" si="133"/>
        <v>9.580469619073385</v>
      </c>
    </row>
    <row r="719" spans="1:15" ht="15">
      <c r="A719" s="10">
        <v>21</v>
      </c>
      <c r="B719" s="9">
        <v>38738</v>
      </c>
      <c r="C719" s="37">
        <v>93</v>
      </c>
      <c r="D719" s="10">
        <v>185</v>
      </c>
      <c r="E719" s="10">
        <v>5</v>
      </c>
      <c r="F719" s="10">
        <v>500</v>
      </c>
      <c r="G719" s="10">
        <f t="shared" si="129"/>
        <v>0.5</v>
      </c>
      <c r="H719" s="10">
        <v>0.316</v>
      </c>
      <c r="I719" s="10">
        <v>8</v>
      </c>
      <c r="J719" s="30">
        <f t="shared" si="113"/>
        <v>0.303</v>
      </c>
      <c r="K719" s="30">
        <v>0.013</v>
      </c>
      <c r="L719" s="22">
        <f t="shared" si="120"/>
        <v>26.16780914584648</v>
      </c>
      <c r="M719" s="22">
        <f t="shared" si="112"/>
        <v>0.02616780914584648</v>
      </c>
      <c r="N719" s="22">
        <f t="shared" si="132"/>
        <v>5.233561829169297</v>
      </c>
      <c r="O719" s="25">
        <f t="shared" si="133"/>
        <v>10.467123658338593</v>
      </c>
    </row>
    <row r="720" spans="1:15" ht="15">
      <c r="A720" s="10">
        <v>23</v>
      </c>
      <c r="B720" s="9">
        <v>38738</v>
      </c>
      <c r="C720" s="37">
        <v>93</v>
      </c>
      <c r="D720" s="10">
        <v>185</v>
      </c>
      <c r="E720" s="10">
        <v>0</v>
      </c>
      <c r="F720" s="10">
        <v>500</v>
      </c>
      <c r="G720" s="10">
        <f t="shared" si="129"/>
        <v>0.5</v>
      </c>
      <c r="H720" s="10">
        <v>0.312</v>
      </c>
      <c r="I720" s="10">
        <v>8</v>
      </c>
      <c r="J720" s="30">
        <f t="shared" si="113"/>
        <v>0.299</v>
      </c>
      <c r="K720" s="30">
        <v>0.013</v>
      </c>
      <c r="L720" s="22">
        <f t="shared" si="120"/>
        <v>25.822359520158738</v>
      </c>
      <c r="M720" s="22">
        <f t="shared" si="112"/>
        <v>0.02582235952015874</v>
      </c>
      <c r="N720" s="22">
        <f t="shared" si="132"/>
        <v>5.164471904031748</v>
      </c>
      <c r="O720" s="25">
        <f t="shared" si="133"/>
        <v>10.328943808063496</v>
      </c>
    </row>
    <row r="721" spans="1:15" ht="15">
      <c r="A721" s="10">
        <v>1</v>
      </c>
      <c r="B721" s="9">
        <v>38738</v>
      </c>
      <c r="C721" s="37">
        <v>94</v>
      </c>
      <c r="D721" s="10">
        <v>186</v>
      </c>
      <c r="E721" s="10">
        <v>150</v>
      </c>
      <c r="F721" s="10">
        <v>1000</v>
      </c>
      <c r="G721" s="10">
        <f t="shared" si="129"/>
        <v>1</v>
      </c>
      <c r="H721" s="10">
        <v>0.218</v>
      </c>
      <c r="I721" s="10">
        <v>1</v>
      </c>
      <c r="J721" s="30">
        <f t="shared" si="113"/>
        <v>0.205</v>
      </c>
      <c r="K721" s="30">
        <v>0.013</v>
      </c>
      <c r="L721" s="22">
        <f t="shared" si="120"/>
        <v>17.70429331649679</v>
      </c>
      <c r="M721" s="22">
        <f t="shared" si="112"/>
        <v>0.01770429331649679</v>
      </c>
      <c r="N721" s="22">
        <f t="shared" si="132"/>
        <v>0.4426073329124197</v>
      </c>
      <c r="O721" s="25">
        <f t="shared" si="133"/>
        <v>0.4426073329124197</v>
      </c>
    </row>
    <row r="722" spans="1:15" ht="15">
      <c r="A722" s="10">
        <v>3</v>
      </c>
      <c r="B722" s="9">
        <v>38738</v>
      </c>
      <c r="C722" s="37">
        <v>94</v>
      </c>
      <c r="D722" s="10">
        <v>186</v>
      </c>
      <c r="E722" s="10">
        <v>100</v>
      </c>
      <c r="F722" s="10">
        <v>980</v>
      </c>
      <c r="G722" s="10">
        <f t="shared" si="129"/>
        <v>0.98</v>
      </c>
      <c r="H722" s="18">
        <v>0.246</v>
      </c>
      <c r="I722" s="10">
        <v>1</v>
      </c>
      <c r="J722" s="30">
        <f t="shared" si="113"/>
        <v>0.23299999999999998</v>
      </c>
      <c r="K722" s="30">
        <v>0.013</v>
      </c>
      <c r="L722" s="22">
        <f t="shared" si="120"/>
        <v>20.12244069631099</v>
      </c>
      <c r="M722" s="22">
        <f t="shared" si="112"/>
        <v>0.02012244069631099</v>
      </c>
      <c r="N722" s="22">
        <f t="shared" si="132"/>
        <v>0.5030610174077748</v>
      </c>
      <c r="O722" s="25">
        <f t="shared" si="133"/>
        <v>0.5133275687834437</v>
      </c>
    </row>
    <row r="723" spans="1:15" ht="15">
      <c r="A723" s="10">
        <v>5</v>
      </c>
      <c r="B723" s="9">
        <v>38738</v>
      </c>
      <c r="C723" s="37">
        <v>94</v>
      </c>
      <c r="D723" s="10">
        <v>186</v>
      </c>
      <c r="E723" s="10">
        <v>75</v>
      </c>
      <c r="F723" s="10">
        <v>1000</v>
      </c>
      <c r="G723" s="10">
        <f t="shared" si="129"/>
        <v>1</v>
      </c>
      <c r="H723" s="10">
        <v>0.254</v>
      </c>
      <c r="I723" s="10">
        <v>1</v>
      </c>
      <c r="J723" s="30">
        <f t="shared" si="113"/>
        <v>0.241</v>
      </c>
      <c r="K723" s="30">
        <v>0.013</v>
      </c>
      <c r="L723" s="22">
        <f t="shared" si="120"/>
        <v>20.813339947686472</v>
      </c>
      <c r="M723" s="22">
        <f t="shared" si="112"/>
        <v>0.020813339947686475</v>
      </c>
      <c r="N723" s="22">
        <f t="shared" si="132"/>
        <v>0.5203334986921618</v>
      </c>
      <c r="O723" s="25">
        <f t="shared" si="133"/>
        <v>0.5203334986921618</v>
      </c>
    </row>
    <row r="724" spans="1:15" ht="15">
      <c r="A724" s="10">
        <v>7</v>
      </c>
      <c r="B724" s="9">
        <v>38738</v>
      </c>
      <c r="C724" s="37">
        <v>94</v>
      </c>
      <c r="D724" s="10">
        <v>186</v>
      </c>
      <c r="E724" s="10">
        <v>50</v>
      </c>
      <c r="F724" s="10">
        <v>1000</v>
      </c>
      <c r="G724" s="10">
        <f t="shared" si="129"/>
        <v>1</v>
      </c>
      <c r="H724" s="10">
        <v>0.329</v>
      </c>
      <c r="I724" s="10">
        <v>1</v>
      </c>
      <c r="J724" s="30">
        <f t="shared" si="113"/>
        <v>0.316</v>
      </c>
      <c r="K724" s="30">
        <v>0.013</v>
      </c>
      <c r="L724" s="22">
        <f t="shared" si="120"/>
        <v>27.290520429331643</v>
      </c>
      <c r="M724" s="22">
        <f t="shared" si="112"/>
        <v>0.027290520429331645</v>
      </c>
      <c r="N724" s="22">
        <f t="shared" si="132"/>
        <v>0.6822630107332911</v>
      </c>
      <c r="O724" s="25">
        <f t="shared" si="133"/>
        <v>0.6822630107332911</v>
      </c>
    </row>
    <row r="725" spans="1:15" ht="15">
      <c r="A725" s="10">
        <v>9</v>
      </c>
      <c r="B725" s="9">
        <v>38738</v>
      </c>
      <c r="C725" s="37">
        <v>94</v>
      </c>
      <c r="D725" s="10">
        <v>186</v>
      </c>
      <c r="E725" s="10">
        <v>35</v>
      </c>
      <c r="F725" s="10">
        <v>1000</v>
      </c>
      <c r="G725" s="10">
        <f t="shared" si="129"/>
        <v>1</v>
      </c>
      <c r="H725" s="10">
        <v>0.327</v>
      </c>
      <c r="I725" s="10">
        <v>4</v>
      </c>
      <c r="J725" s="30">
        <f t="shared" si="113"/>
        <v>0.314</v>
      </c>
      <c r="K725" s="30">
        <v>0.013</v>
      </c>
      <c r="L725" s="22">
        <f t="shared" si="120"/>
        <v>27.117795616487772</v>
      </c>
      <c r="M725" s="22">
        <f t="shared" si="112"/>
        <v>0.027117795616487774</v>
      </c>
      <c r="N725" s="22">
        <f t="shared" si="132"/>
        <v>2.711779561648777</v>
      </c>
      <c r="O725" s="25">
        <f t="shared" si="133"/>
        <v>2.711779561648777</v>
      </c>
    </row>
    <row r="726" spans="1:15" ht="15">
      <c r="A726" s="10">
        <v>11</v>
      </c>
      <c r="B726" s="9">
        <v>38738</v>
      </c>
      <c r="C726" s="37">
        <v>94</v>
      </c>
      <c r="D726" s="10">
        <v>186</v>
      </c>
      <c r="E726" s="10">
        <v>20</v>
      </c>
      <c r="F726" s="10">
        <v>980</v>
      </c>
      <c r="G726" s="10">
        <f t="shared" si="129"/>
        <v>0.98</v>
      </c>
      <c r="H726" s="10">
        <v>0.397</v>
      </c>
      <c r="I726" s="10">
        <v>8</v>
      </c>
      <c r="J726" s="30">
        <f t="shared" si="113"/>
        <v>0.384</v>
      </c>
      <c r="K726" s="30">
        <v>0.013</v>
      </c>
      <c r="L726" s="22">
        <f t="shared" si="120"/>
        <v>33.16316406602326</v>
      </c>
      <c r="M726" s="22">
        <f t="shared" si="112"/>
        <v>0.033163164066023265</v>
      </c>
      <c r="N726" s="22">
        <f t="shared" si="132"/>
        <v>6.632632813204653</v>
      </c>
      <c r="O726" s="25">
        <f t="shared" si="133"/>
        <v>6.767992666535361</v>
      </c>
    </row>
    <row r="727" spans="1:15" ht="15">
      <c r="A727" s="10">
        <v>13</v>
      </c>
      <c r="B727" s="9">
        <v>38738</v>
      </c>
      <c r="C727" s="37">
        <v>94</v>
      </c>
      <c r="D727" s="10">
        <v>186</v>
      </c>
      <c r="E727" s="10">
        <v>13</v>
      </c>
      <c r="F727" s="10">
        <v>750</v>
      </c>
      <c r="G727" s="10">
        <f t="shared" si="129"/>
        <v>0.75</v>
      </c>
      <c r="H727" s="10">
        <v>0.442</v>
      </c>
      <c r="I727" s="10">
        <v>8</v>
      </c>
      <c r="J727" s="30">
        <f t="shared" si="113"/>
        <v>0.429</v>
      </c>
      <c r="K727" s="30">
        <v>0.013</v>
      </c>
      <c r="L727" s="22">
        <f t="shared" si="120"/>
        <v>37.04947235501036</v>
      </c>
      <c r="M727" s="22">
        <f t="shared" si="112"/>
        <v>0.03704947235501036</v>
      </c>
      <c r="N727" s="22">
        <f t="shared" si="132"/>
        <v>7.409894471002072</v>
      </c>
      <c r="O727" s="25">
        <f t="shared" si="133"/>
        <v>9.87985929466943</v>
      </c>
    </row>
    <row r="728" spans="1:15" ht="15">
      <c r="A728" s="10">
        <v>15</v>
      </c>
      <c r="B728" s="9">
        <v>38738</v>
      </c>
      <c r="C728" s="37">
        <v>94</v>
      </c>
      <c r="D728" s="10">
        <v>186</v>
      </c>
      <c r="E728" s="10">
        <v>9</v>
      </c>
      <c r="F728" s="10">
        <v>750</v>
      </c>
      <c r="G728" s="10">
        <f t="shared" si="129"/>
        <v>0.75</v>
      </c>
      <c r="H728" s="10">
        <v>0.437</v>
      </c>
      <c r="I728" s="10">
        <v>8</v>
      </c>
      <c r="J728" s="30">
        <f t="shared" si="113"/>
        <v>0.424</v>
      </c>
      <c r="K728" s="30">
        <v>0.013</v>
      </c>
      <c r="L728" s="22">
        <f t="shared" si="120"/>
        <v>36.61766032290068</v>
      </c>
      <c r="M728" s="22">
        <f t="shared" si="112"/>
        <v>0.03661766032290068</v>
      </c>
      <c r="N728" s="22">
        <f t="shared" si="132"/>
        <v>7.323532064580136</v>
      </c>
      <c r="O728" s="25">
        <f t="shared" si="133"/>
        <v>9.764709419440182</v>
      </c>
    </row>
    <row r="729" spans="1:15" ht="15">
      <c r="A729" s="10">
        <v>17</v>
      </c>
      <c r="B729" s="9">
        <v>38738</v>
      </c>
      <c r="C729" s="37">
        <v>94</v>
      </c>
      <c r="D729" s="10">
        <v>186</v>
      </c>
      <c r="E729" s="10">
        <v>6</v>
      </c>
      <c r="F729" s="10">
        <v>750</v>
      </c>
      <c r="G729" s="10">
        <f t="shared" si="129"/>
        <v>0.75</v>
      </c>
      <c r="H729" s="10">
        <v>0.456</v>
      </c>
      <c r="I729" s="10">
        <v>8</v>
      </c>
      <c r="J729" s="30">
        <f t="shared" si="113"/>
        <v>0.443</v>
      </c>
      <c r="K729" s="30">
        <v>0.013</v>
      </c>
      <c r="L729" s="22">
        <f t="shared" si="120"/>
        <v>38.25854604491746</v>
      </c>
      <c r="M729" s="22">
        <f t="shared" si="112"/>
        <v>0.03825854604491746</v>
      </c>
      <c r="N729" s="22">
        <f t="shared" si="132"/>
        <v>7.651709208983492</v>
      </c>
      <c r="O729" s="25">
        <f t="shared" si="133"/>
        <v>10.202278945311322</v>
      </c>
    </row>
    <row r="730" spans="1:15" ht="15">
      <c r="A730" s="10">
        <v>19</v>
      </c>
      <c r="B730" s="9">
        <v>38738</v>
      </c>
      <c r="C730" s="37">
        <v>94</v>
      </c>
      <c r="D730" s="10">
        <v>186</v>
      </c>
      <c r="E730" s="10">
        <v>4</v>
      </c>
      <c r="F730" s="10">
        <v>750</v>
      </c>
      <c r="G730" s="10">
        <f t="shared" si="129"/>
        <v>0.75</v>
      </c>
      <c r="H730" s="10">
        <v>0.442</v>
      </c>
      <c r="I730" s="10">
        <v>8</v>
      </c>
      <c r="J730" s="30">
        <f t="shared" si="113"/>
        <v>0.429</v>
      </c>
      <c r="K730" s="30">
        <v>0.013</v>
      </c>
      <c r="L730" s="22">
        <f t="shared" si="120"/>
        <v>37.04947235501036</v>
      </c>
      <c r="M730" s="22">
        <f t="shared" si="112"/>
        <v>0.03704947235501036</v>
      </c>
      <c r="N730" s="22">
        <f t="shared" si="132"/>
        <v>7.409894471002072</v>
      </c>
      <c r="O730" s="25">
        <f t="shared" si="133"/>
        <v>9.87985929466943</v>
      </c>
    </row>
    <row r="731" spans="1:15" ht="15">
      <c r="A731" s="10">
        <v>21</v>
      </c>
      <c r="B731" s="9">
        <v>38738</v>
      </c>
      <c r="C731" s="37">
        <v>94</v>
      </c>
      <c r="D731" s="10">
        <v>186</v>
      </c>
      <c r="E731" s="10">
        <v>2</v>
      </c>
      <c r="F731" s="10">
        <v>750</v>
      </c>
      <c r="G731" s="10">
        <f t="shared" si="129"/>
        <v>0.75</v>
      </c>
      <c r="H731" s="10">
        <v>0.428</v>
      </c>
      <c r="I731" s="10">
        <v>8</v>
      </c>
      <c r="J731" s="30">
        <f t="shared" si="113"/>
        <v>0.415</v>
      </c>
      <c r="K731" s="30">
        <v>0.013</v>
      </c>
      <c r="L731" s="22">
        <f t="shared" si="120"/>
        <v>35.840398665103265</v>
      </c>
      <c r="M731" s="22">
        <f t="shared" si="112"/>
        <v>0.03584039866510327</v>
      </c>
      <c r="N731" s="22">
        <f t="shared" si="132"/>
        <v>7.168079733020654</v>
      </c>
      <c r="O731" s="25">
        <f t="shared" si="133"/>
        <v>9.557439644027538</v>
      </c>
    </row>
    <row r="732" spans="1:15" ht="15">
      <c r="A732" s="10">
        <v>23</v>
      </c>
      <c r="B732" s="9">
        <v>38738</v>
      </c>
      <c r="C732" s="37">
        <v>94</v>
      </c>
      <c r="D732" s="10">
        <v>186</v>
      </c>
      <c r="E732" s="10">
        <v>0</v>
      </c>
      <c r="F732" s="10">
        <v>750</v>
      </c>
      <c r="G732" s="10">
        <f t="shared" si="129"/>
        <v>0.75</v>
      </c>
      <c r="H732" s="10">
        <v>0.47</v>
      </c>
      <c r="I732" s="10">
        <v>8</v>
      </c>
      <c r="J732" s="30">
        <f t="shared" si="113"/>
        <v>0.45699999999999996</v>
      </c>
      <c r="K732" s="30">
        <v>0.013</v>
      </c>
      <c r="L732" s="22">
        <f t="shared" si="120"/>
        <v>39.46761973482455</v>
      </c>
      <c r="M732" s="22">
        <f t="shared" si="112"/>
        <v>0.03946761973482455</v>
      </c>
      <c r="N732" s="22">
        <f t="shared" si="132"/>
        <v>7.89352394696491</v>
      </c>
      <c r="O732" s="25">
        <f t="shared" si="133"/>
        <v>10.524698595953213</v>
      </c>
    </row>
    <row r="733" spans="1:15" ht="15">
      <c r="A733" s="10">
        <v>1</v>
      </c>
      <c r="B733" s="9">
        <v>38739</v>
      </c>
      <c r="C733" s="37">
        <v>96</v>
      </c>
      <c r="D733" s="10">
        <v>190</v>
      </c>
      <c r="E733" s="10">
        <v>150</v>
      </c>
      <c r="F733" s="10">
        <v>250</v>
      </c>
      <c r="G733" s="10">
        <f t="shared" si="129"/>
        <v>0.25</v>
      </c>
      <c r="H733" s="10">
        <v>0.095</v>
      </c>
      <c r="I733" s="10">
        <v>1</v>
      </c>
      <c r="J733" s="30">
        <f t="shared" si="113"/>
        <v>0.082</v>
      </c>
      <c r="K733" s="30">
        <v>0.013</v>
      </c>
      <c r="L733" s="22">
        <f t="shared" si="120"/>
        <v>7.081717326598717</v>
      </c>
      <c r="M733" s="22">
        <f t="shared" si="112"/>
        <v>0.007081717326598717</v>
      </c>
      <c r="N733" s="22">
        <f t="shared" si="132"/>
        <v>0.17704293316496794</v>
      </c>
      <c r="O733" s="25">
        <f t="shared" si="133"/>
        <v>0.7081717326598718</v>
      </c>
    </row>
    <row r="734" spans="1:15" ht="15">
      <c r="A734" s="10">
        <v>3</v>
      </c>
      <c r="B734" s="9">
        <v>38739</v>
      </c>
      <c r="C734" s="37">
        <v>96</v>
      </c>
      <c r="D734" s="10">
        <v>190</v>
      </c>
      <c r="E734" s="10">
        <v>100</v>
      </c>
      <c r="F734" s="10">
        <v>500</v>
      </c>
      <c r="G734" s="10">
        <f t="shared" si="129"/>
        <v>0.5</v>
      </c>
      <c r="H734" s="10">
        <v>0.248</v>
      </c>
      <c r="I734" s="10">
        <v>1</v>
      </c>
      <c r="J734" s="30">
        <f t="shared" si="113"/>
        <v>0.235</v>
      </c>
      <c r="K734" s="30">
        <v>0.013</v>
      </c>
      <c r="L734" s="22">
        <f t="shared" si="120"/>
        <v>20.29516550915486</v>
      </c>
      <c r="M734" s="22">
        <f t="shared" si="112"/>
        <v>0.02029516550915486</v>
      </c>
      <c r="N734" s="22">
        <f aca="true" t="shared" si="134" ref="N734:N757">M734*5/2*10/1*I734</f>
        <v>0.5073791377288716</v>
      </c>
      <c r="O734" s="25">
        <f aca="true" t="shared" si="135" ref="O734:O757">N734/G734</f>
        <v>1.014758275457743</v>
      </c>
    </row>
    <row r="735" spans="1:15" ht="15">
      <c r="A735" s="10">
        <v>5</v>
      </c>
      <c r="B735" s="9">
        <v>38739</v>
      </c>
      <c r="C735" s="37">
        <v>96</v>
      </c>
      <c r="D735" s="10">
        <v>190</v>
      </c>
      <c r="E735" s="10">
        <v>75</v>
      </c>
      <c r="F735" s="10">
        <v>500</v>
      </c>
      <c r="G735" s="10">
        <f t="shared" si="129"/>
        <v>0.5</v>
      </c>
      <c r="H735" s="10">
        <v>0.285</v>
      </c>
      <c r="I735" s="10">
        <v>1</v>
      </c>
      <c r="J735" s="30">
        <f t="shared" si="113"/>
        <v>0.27199999999999996</v>
      </c>
      <c r="K735" s="30">
        <v>0.013</v>
      </c>
      <c r="L735" s="22">
        <f t="shared" si="120"/>
        <v>23.490574546766474</v>
      </c>
      <c r="M735" s="22">
        <f t="shared" si="112"/>
        <v>0.023490574546766476</v>
      </c>
      <c r="N735" s="22">
        <f t="shared" si="134"/>
        <v>0.5872643636691619</v>
      </c>
      <c r="O735" s="25">
        <f t="shared" si="135"/>
        <v>1.1745287273383238</v>
      </c>
    </row>
    <row r="736" spans="1:15" ht="15">
      <c r="A736" s="10">
        <v>7</v>
      </c>
      <c r="B736" s="9">
        <v>38739</v>
      </c>
      <c r="C736" s="37">
        <v>96</v>
      </c>
      <c r="D736" s="10">
        <v>190</v>
      </c>
      <c r="E736" s="10">
        <v>50</v>
      </c>
      <c r="F736" s="10">
        <v>500</v>
      </c>
      <c r="G736" s="10">
        <f t="shared" si="129"/>
        <v>0.5</v>
      </c>
      <c r="H736" s="10">
        <v>0.411</v>
      </c>
      <c r="I736" s="10">
        <v>1</v>
      </c>
      <c r="J736" s="30">
        <f t="shared" si="113"/>
        <v>0.39799999999999996</v>
      </c>
      <c r="K736" s="30">
        <v>0.013</v>
      </c>
      <c r="L736" s="22">
        <f t="shared" si="120"/>
        <v>34.37223775593036</v>
      </c>
      <c r="M736" s="22">
        <f t="shared" si="112"/>
        <v>0.03437223775593036</v>
      </c>
      <c r="N736" s="22">
        <f t="shared" si="134"/>
        <v>0.8593059438982589</v>
      </c>
      <c r="O736" s="25">
        <f t="shared" si="135"/>
        <v>1.7186118877965177</v>
      </c>
    </row>
    <row r="737" spans="1:15" ht="15">
      <c r="A737" s="10">
        <v>9</v>
      </c>
      <c r="B737" s="9">
        <v>38739</v>
      </c>
      <c r="C737" s="37">
        <v>96</v>
      </c>
      <c r="D737" s="10">
        <v>190</v>
      </c>
      <c r="E737" s="10">
        <v>40</v>
      </c>
      <c r="F737" s="10">
        <v>500</v>
      </c>
      <c r="G737" s="10">
        <f t="shared" si="129"/>
        <v>0.5</v>
      </c>
      <c r="H737" s="10">
        <v>0.45</v>
      </c>
      <c r="I737" s="10">
        <v>1</v>
      </c>
      <c r="J737" s="30">
        <f t="shared" si="113"/>
        <v>0.437</v>
      </c>
      <c r="K737" s="30">
        <v>0.013</v>
      </c>
      <c r="L737" s="22">
        <f t="shared" si="120"/>
        <v>37.74037160638585</v>
      </c>
      <c r="M737" s="22">
        <f t="shared" si="112"/>
        <v>0.03774037160638585</v>
      </c>
      <c r="N737" s="22">
        <f t="shared" si="134"/>
        <v>0.9435092901596464</v>
      </c>
      <c r="O737" s="25">
        <f t="shared" si="135"/>
        <v>1.8870185803192927</v>
      </c>
    </row>
    <row r="738" spans="1:15" ht="15">
      <c r="A738" s="10">
        <v>11</v>
      </c>
      <c r="B738" s="9">
        <v>38739</v>
      </c>
      <c r="C738" s="37">
        <v>96</v>
      </c>
      <c r="D738" s="10">
        <v>190</v>
      </c>
      <c r="E738" s="10">
        <v>28</v>
      </c>
      <c r="F738" s="10">
        <v>500</v>
      </c>
      <c r="G738" s="10">
        <f aca="true" t="shared" si="136" ref="G738:G801">F738/1000</f>
        <v>0.5</v>
      </c>
      <c r="H738" s="10">
        <v>0.597</v>
      </c>
      <c r="I738" s="10">
        <v>1</v>
      </c>
      <c r="J738" s="30">
        <f t="shared" si="113"/>
        <v>0.584</v>
      </c>
      <c r="K738" s="30">
        <v>0.013</v>
      </c>
      <c r="L738" s="22">
        <f t="shared" si="120"/>
        <v>50.435645350410375</v>
      </c>
      <c r="M738" s="22">
        <f t="shared" si="112"/>
        <v>0.050435645350410375</v>
      </c>
      <c r="N738" s="22">
        <f t="shared" si="134"/>
        <v>1.2608911337602593</v>
      </c>
      <c r="O738" s="25">
        <f t="shared" si="135"/>
        <v>2.5217822675205186</v>
      </c>
    </row>
    <row r="739" spans="1:15" ht="15">
      <c r="A739" s="10">
        <v>13</v>
      </c>
      <c r="B739" s="9">
        <v>38739</v>
      </c>
      <c r="C739" s="37">
        <v>96</v>
      </c>
      <c r="D739" s="10">
        <v>190</v>
      </c>
      <c r="E739" s="10">
        <v>18</v>
      </c>
      <c r="F739" s="10">
        <v>250</v>
      </c>
      <c r="G739" s="10">
        <f t="shared" si="136"/>
        <v>0.25</v>
      </c>
      <c r="H739" s="10">
        <v>0.738</v>
      </c>
      <c r="I739" s="10">
        <v>1</v>
      </c>
      <c r="J739" s="30">
        <f t="shared" si="113"/>
        <v>0.725</v>
      </c>
      <c r="K739" s="30">
        <v>0.013</v>
      </c>
      <c r="L739" s="22">
        <f t="shared" si="120"/>
        <v>62.61274465590329</v>
      </c>
      <c r="M739" s="22">
        <f t="shared" si="112"/>
        <v>0.06261274465590329</v>
      </c>
      <c r="N739" s="22">
        <f t="shared" si="134"/>
        <v>1.565318616397582</v>
      </c>
      <c r="O739" s="25">
        <f t="shared" si="135"/>
        <v>6.261274465590328</v>
      </c>
    </row>
    <row r="740" spans="1:15" ht="15">
      <c r="A740" s="10">
        <v>15</v>
      </c>
      <c r="B740" s="9">
        <v>38739</v>
      </c>
      <c r="C740" s="37">
        <v>96</v>
      </c>
      <c r="D740" s="10">
        <v>190</v>
      </c>
      <c r="E740" s="10">
        <v>12</v>
      </c>
      <c r="F740" s="10">
        <v>250</v>
      </c>
      <c r="G740" s="10">
        <f t="shared" si="136"/>
        <v>0.25</v>
      </c>
      <c r="H740" s="10">
        <v>0.183</v>
      </c>
      <c r="I740" s="10">
        <v>8</v>
      </c>
      <c r="J740" s="30">
        <f t="shared" si="113"/>
        <v>0.16999999999999998</v>
      </c>
      <c r="K740" s="30">
        <v>0.013</v>
      </c>
      <c r="L740" s="22">
        <f t="shared" si="120"/>
        <v>14.681609091729047</v>
      </c>
      <c r="M740" s="22">
        <f t="shared" si="112"/>
        <v>0.014681609091729048</v>
      </c>
      <c r="N740" s="22">
        <f t="shared" si="134"/>
        <v>2.9363218183458093</v>
      </c>
      <c r="O740" s="25">
        <f t="shared" si="135"/>
        <v>11.745287273383237</v>
      </c>
    </row>
    <row r="741" spans="1:15" ht="15">
      <c r="A741" s="10">
        <v>17</v>
      </c>
      <c r="B741" s="9">
        <v>38739</v>
      </c>
      <c r="C741" s="37">
        <v>96</v>
      </c>
      <c r="D741" s="10">
        <v>190</v>
      </c>
      <c r="E741" s="10">
        <v>8</v>
      </c>
      <c r="F741" s="10">
        <v>250</v>
      </c>
      <c r="G741" s="10">
        <f t="shared" si="136"/>
        <v>0.25</v>
      </c>
      <c r="H741" s="10">
        <v>0.307</v>
      </c>
      <c r="I741" s="10">
        <v>8</v>
      </c>
      <c r="J741" s="30">
        <f t="shared" si="113"/>
        <v>0.294</v>
      </c>
      <c r="K741" s="30">
        <v>0.013</v>
      </c>
      <c r="L741" s="22">
        <f t="shared" si="120"/>
        <v>25.39054748804906</v>
      </c>
      <c r="M741" s="22">
        <f t="shared" si="112"/>
        <v>0.02539054748804906</v>
      </c>
      <c r="N741" s="22">
        <f t="shared" si="134"/>
        <v>5.078109497609812</v>
      </c>
      <c r="O741" s="25">
        <f t="shared" si="135"/>
        <v>20.312437990439246</v>
      </c>
    </row>
    <row r="742" spans="1:15" ht="15">
      <c r="A742" s="10">
        <v>19</v>
      </c>
      <c r="B742" s="9">
        <v>38739</v>
      </c>
      <c r="C742" s="37">
        <v>96</v>
      </c>
      <c r="D742" s="10">
        <v>190</v>
      </c>
      <c r="E742" s="10">
        <v>6</v>
      </c>
      <c r="F742" s="10">
        <v>250</v>
      </c>
      <c r="G742" s="10">
        <f t="shared" si="136"/>
        <v>0.25</v>
      </c>
      <c r="H742" s="10">
        <v>0.336</v>
      </c>
      <c r="I742" s="10">
        <v>8</v>
      </c>
      <c r="J742" s="30">
        <f t="shared" si="113"/>
        <v>0.323</v>
      </c>
      <c r="K742" s="30">
        <v>0.013</v>
      </c>
      <c r="L742" s="22">
        <f t="shared" si="120"/>
        <v>27.895057274285193</v>
      </c>
      <c r="M742" s="22">
        <f t="shared" si="112"/>
        <v>0.027895057274285193</v>
      </c>
      <c r="N742" s="22">
        <f t="shared" si="134"/>
        <v>5.579011454857039</v>
      </c>
      <c r="O742" s="25">
        <f t="shared" si="135"/>
        <v>22.316045819428155</v>
      </c>
    </row>
    <row r="743" spans="1:15" ht="15">
      <c r="A743" s="10">
        <v>21</v>
      </c>
      <c r="B743" s="9">
        <v>38739</v>
      </c>
      <c r="C743" s="37">
        <v>96</v>
      </c>
      <c r="D743" s="10">
        <v>190</v>
      </c>
      <c r="E743" s="10">
        <v>3</v>
      </c>
      <c r="F743" s="10">
        <v>250</v>
      </c>
      <c r="G743" s="10">
        <f t="shared" si="136"/>
        <v>0.25</v>
      </c>
      <c r="H743" s="10">
        <v>0.297</v>
      </c>
      <c r="I743" s="10">
        <v>8</v>
      </c>
      <c r="J743" s="30">
        <f t="shared" si="113"/>
        <v>0.284</v>
      </c>
      <c r="K743" s="30">
        <v>0.013</v>
      </c>
      <c r="L743" s="22">
        <f t="shared" si="120"/>
        <v>24.5269234238297</v>
      </c>
      <c r="M743" s="22">
        <f t="shared" si="112"/>
        <v>0.0245269234238297</v>
      </c>
      <c r="N743" s="22">
        <f t="shared" si="134"/>
        <v>4.90538468476594</v>
      </c>
      <c r="O743" s="25">
        <f t="shared" si="135"/>
        <v>19.62153873906376</v>
      </c>
    </row>
    <row r="744" spans="1:15" ht="15">
      <c r="A744" s="10">
        <v>23</v>
      </c>
      <c r="B744" s="9">
        <v>38739</v>
      </c>
      <c r="C744" s="37">
        <v>96</v>
      </c>
      <c r="D744" s="10">
        <v>190</v>
      </c>
      <c r="E744" s="10">
        <v>0</v>
      </c>
      <c r="F744" s="10">
        <v>250</v>
      </c>
      <c r="G744" s="10">
        <f t="shared" si="136"/>
        <v>0.25</v>
      </c>
      <c r="H744" s="10">
        <v>0.314</v>
      </c>
      <c r="I744" s="10">
        <v>8</v>
      </c>
      <c r="J744" s="30">
        <f t="shared" si="113"/>
        <v>0.301</v>
      </c>
      <c r="K744" s="30">
        <v>0.013</v>
      </c>
      <c r="L744" s="22">
        <f t="shared" si="120"/>
        <v>25.99508433300261</v>
      </c>
      <c r="M744" s="22">
        <f t="shared" si="112"/>
        <v>0.02599508433300261</v>
      </c>
      <c r="N744" s="22">
        <f t="shared" si="134"/>
        <v>5.199016866600522</v>
      </c>
      <c r="O744" s="25">
        <f t="shared" si="135"/>
        <v>20.79606746640209</v>
      </c>
    </row>
    <row r="745" spans="1:15" ht="15">
      <c r="A745" s="10">
        <v>1</v>
      </c>
      <c r="B745" s="9">
        <v>38739</v>
      </c>
      <c r="C745" s="37">
        <v>97</v>
      </c>
      <c r="D745" s="10">
        <v>191</v>
      </c>
      <c r="E745" s="10">
        <v>150</v>
      </c>
      <c r="F745" s="10">
        <v>500</v>
      </c>
      <c r="G745" s="10">
        <f t="shared" si="136"/>
        <v>0.5</v>
      </c>
      <c r="H745" s="10">
        <v>0.213</v>
      </c>
      <c r="I745" s="10">
        <v>1</v>
      </c>
      <c r="J745" s="30">
        <f t="shared" si="113"/>
        <v>0.19999999999999998</v>
      </c>
      <c r="K745" s="30">
        <v>0.013</v>
      </c>
      <c r="L745" s="22">
        <f t="shared" si="120"/>
        <v>17.272481284387116</v>
      </c>
      <c r="M745" s="22">
        <f t="shared" si="112"/>
        <v>0.017272481284387117</v>
      </c>
      <c r="N745" s="22">
        <f t="shared" si="134"/>
        <v>0.43181203210967795</v>
      </c>
      <c r="O745" s="25">
        <f t="shared" si="135"/>
        <v>0.8636240642193559</v>
      </c>
    </row>
    <row r="746" spans="1:15" ht="15">
      <c r="A746" s="10">
        <v>3</v>
      </c>
      <c r="B746" s="9">
        <v>38739</v>
      </c>
      <c r="C746" s="37">
        <v>97</v>
      </c>
      <c r="D746" s="10">
        <v>191</v>
      </c>
      <c r="E746" s="10">
        <v>100</v>
      </c>
      <c r="F746" s="10">
        <v>500</v>
      </c>
      <c r="G746" s="10">
        <f t="shared" si="136"/>
        <v>0.5</v>
      </c>
      <c r="H746" s="10">
        <v>0.244</v>
      </c>
      <c r="I746" s="10">
        <v>1</v>
      </c>
      <c r="J746" s="30">
        <f t="shared" si="113"/>
        <v>0.23099999999999998</v>
      </c>
      <c r="K746" s="30">
        <v>0.013</v>
      </c>
      <c r="L746" s="22">
        <f t="shared" si="120"/>
        <v>19.949715883467118</v>
      </c>
      <c r="M746" s="22">
        <f t="shared" si="112"/>
        <v>0.01994971588346712</v>
      </c>
      <c r="N746" s="22">
        <f t="shared" si="134"/>
        <v>0.49874289708667796</v>
      </c>
      <c r="O746" s="25">
        <f t="shared" si="135"/>
        <v>0.9974857941733559</v>
      </c>
    </row>
    <row r="747" spans="1:15" ht="15">
      <c r="A747" s="10">
        <v>5</v>
      </c>
      <c r="B747" s="9">
        <v>38739</v>
      </c>
      <c r="C747" s="37">
        <v>97</v>
      </c>
      <c r="D747" s="10">
        <v>191</v>
      </c>
      <c r="E747" s="10">
        <v>80</v>
      </c>
      <c r="F747" s="10">
        <v>500</v>
      </c>
      <c r="G747" s="10">
        <f t="shared" si="136"/>
        <v>0.5</v>
      </c>
      <c r="H747" s="10">
        <v>0.268</v>
      </c>
      <c r="I747" s="10">
        <v>1</v>
      </c>
      <c r="J747" s="30">
        <f t="shared" si="113"/>
        <v>0.255</v>
      </c>
      <c r="K747" s="30">
        <v>0.013</v>
      </c>
      <c r="L747" s="22">
        <f t="shared" si="120"/>
        <v>22.022413637593573</v>
      </c>
      <c r="M747" s="22">
        <f t="shared" si="112"/>
        <v>0.022022413637593573</v>
      </c>
      <c r="N747" s="22">
        <f t="shared" si="134"/>
        <v>0.5505603409398394</v>
      </c>
      <c r="O747" s="25">
        <f t="shared" si="135"/>
        <v>1.1011206818796788</v>
      </c>
    </row>
    <row r="748" spans="1:15" ht="15">
      <c r="A748" s="10">
        <v>7</v>
      </c>
      <c r="B748" s="9">
        <v>38739</v>
      </c>
      <c r="C748" s="37">
        <v>97</v>
      </c>
      <c r="D748" s="10">
        <v>191</v>
      </c>
      <c r="E748" s="10">
        <v>60</v>
      </c>
      <c r="F748" s="10">
        <v>500</v>
      </c>
      <c r="G748" s="10">
        <f t="shared" si="136"/>
        <v>0.5</v>
      </c>
      <c r="H748" s="10">
        <v>0.315</v>
      </c>
      <c r="I748" s="10">
        <v>1</v>
      </c>
      <c r="J748" s="30">
        <f t="shared" si="113"/>
        <v>0.302</v>
      </c>
      <c r="K748" s="30">
        <v>0.013</v>
      </c>
      <c r="L748" s="22">
        <f t="shared" si="120"/>
        <v>26.081446739424543</v>
      </c>
      <c r="M748" s="22">
        <f t="shared" si="112"/>
        <v>0.026081446739424544</v>
      </c>
      <c r="N748" s="22">
        <f t="shared" si="134"/>
        <v>0.6520361684856135</v>
      </c>
      <c r="O748" s="25">
        <f t="shared" si="135"/>
        <v>1.304072336971227</v>
      </c>
    </row>
    <row r="749" spans="1:15" ht="15">
      <c r="A749" s="10">
        <v>9</v>
      </c>
      <c r="B749" s="9">
        <v>38739</v>
      </c>
      <c r="C749" s="37">
        <v>97</v>
      </c>
      <c r="D749" s="10">
        <v>191</v>
      </c>
      <c r="E749" s="10">
        <v>50</v>
      </c>
      <c r="F749" s="10">
        <v>500</v>
      </c>
      <c r="G749" s="10">
        <f t="shared" si="136"/>
        <v>0.5</v>
      </c>
      <c r="H749" s="10">
        <v>0.33</v>
      </c>
      <c r="I749" s="10">
        <v>1</v>
      </c>
      <c r="J749" s="30">
        <f t="shared" si="113"/>
        <v>0.317</v>
      </c>
      <c r="K749" s="30">
        <v>0.013</v>
      </c>
      <c r="L749" s="22">
        <f t="shared" si="120"/>
        <v>27.376882835753577</v>
      </c>
      <c r="M749" s="22">
        <f t="shared" si="112"/>
        <v>0.027376882835753576</v>
      </c>
      <c r="N749" s="22">
        <f t="shared" si="134"/>
        <v>0.6844220708938393</v>
      </c>
      <c r="O749" s="25">
        <f t="shared" si="135"/>
        <v>1.3688441417876787</v>
      </c>
    </row>
    <row r="750" spans="1:15" ht="15">
      <c r="A750" s="10">
        <v>11</v>
      </c>
      <c r="B750" s="9">
        <v>38739</v>
      </c>
      <c r="C750" s="37">
        <v>97</v>
      </c>
      <c r="D750" s="10">
        <v>191</v>
      </c>
      <c r="E750" s="10">
        <v>33</v>
      </c>
      <c r="F750" s="10">
        <v>500</v>
      </c>
      <c r="G750" s="10">
        <f t="shared" si="136"/>
        <v>0.5</v>
      </c>
      <c r="H750" s="10">
        <v>0.609</v>
      </c>
      <c r="I750" s="10">
        <v>1</v>
      </c>
      <c r="J750" s="30">
        <f t="shared" si="113"/>
        <v>0.596</v>
      </c>
      <c r="K750" s="30">
        <v>0.013</v>
      </c>
      <c r="L750" s="22">
        <f t="shared" si="120"/>
        <v>51.4719942274736</v>
      </c>
      <c r="M750" s="22">
        <f t="shared" si="112"/>
        <v>0.0514719942274736</v>
      </c>
      <c r="N750" s="22">
        <f t="shared" si="134"/>
        <v>1.28679985568684</v>
      </c>
      <c r="O750" s="25">
        <f t="shared" si="135"/>
        <v>2.57359971137368</v>
      </c>
    </row>
    <row r="751" spans="1:15" ht="15">
      <c r="A751" s="10">
        <v>13</v>
      </c>
      <c r="B751" s="9">
        <v>38739</v>
      </c>
      <c r="C751" s="37">
        <v>97</v>
      </c>
      <c r="D751" s="10">
        <v>191</v>
      </c>
      <c r="E751" s="10">
        <v>22</v>
      </c>
      <c r="F751" s="10">
        <v>250</v>
      </c>
      <c r="G751" s="10">
        <f t="shared" si="136"/>
        <v>0.25</v>
      </c>
      <c r="H751" s="10">
        <v>0.941</v>
      </c>
      <c r="I751" s="10">
        <v>1</v>
      </c>
      <c r="J751" s="30">
        <f t="shared" si="113"/>
        <v>0.9279999999999999</v>
      </c>
      <c r="K751" s="30">
        <v>0.013</v>
      </c>
      <c r="L751" s="22">
        <f t="shared" si="120"/>
        <v>80.1443131595562</v>
      </c>
      <c r="M751" s="22">
        <f t="shared" si="112"/>
        <v>0.08014431315955621</v>
      </c>
      <c r="N751" s="22">
        <f t="shared" si="134"/>
        <v>2.003607828988905</v>
      </c>
      <c r="O751" s="25">
        <f t="shared" si="135"/>
        <v>8.01443131595562</v>
      </c>
    </row>
    <row r="752" spans="1:15" ht="15">
      <c r="A752" s="10">
        <v>15</v>
      </c>
      <c r="B752" s="9">
        <v>38739</v>
      </c>
      <c r="C752" s="37">
        <v>97</v>
      </c>
      <c r="D752" s="10">
        <v>191</v>
      </c>
      <c r="E752" s="10">
        <v>14</v>
      </c>
      <c r="F752" s="10">
        <v>250</v>
      </c>
      <c r="G752" s="10">
        <f t="shared" si="136"/>
        <v>0.25</v>
      </c>
      <c r="H752" s="10">
        <v>0.437</v>
      </c>
      <c r="I752" s="10">
        <v>4</v>
      </c>
      <c r="J752" s="30">
        <f t="shared" si="113"/>
        <v>0.424</v>
      </c>
      <c r="K752" s="30">
        <v>0.013</v>
      </c>
      <c r="L752" s="22">
        <f t="shared" si="120"/>
        <v>36.61766032290068</v>
      </c>
      <c r="M752" s="22">
        <f t="shared" si="112"/>
        <v>0.03661766032290068</v>
      </c>
      <c r="N752" s="22">
        <f t="shared" si="134"/>
        <v>3.661766032290068</v>
      </c>
      <c r="O752" s="25">
        <f t="shared" si="135"/>
        <v>14.647064129160272</v>
      </c>
    </row>
    <row r="753" spans="1:15" ht="15">
      <c r="A753" s="10">
        <v>17</v>
      </c>
      <c r="B753" s="9">
        <v>38739</v>
      </c>
      <c r="C753" s="37">
        <v>97</v>
      </c>
      <c r="D753" s="10">
        <v>191</v>
      </c>
      <c r="E753" s="10">
        <v>9</v>
      </c>
      <c r="F753" s="10">
        <v>250</v>
      </c>
      <c r="G753" s="10">
        <f t="shared" si="136"/>
        <v>0.25</v>
      </c>
      <c r="H753" s="10">
        <v>0.449</v>
      </c>
      <c r="I753" s="10">
        <v>4</v>
      </c>
      <c r="J753" s="30">
        <f t="shared" si="113"/>
        <v>0.436</v>
      </c>
      <c r="K753" s="30">
        <v>0.013</v>
      </c>
      <c r="L753" s="22">
        <f t="shared" si="120"/>
        <v>37.65400919996391</v>
      </c>
      <c r="M753" s="22">
        <f t="shared" si="112"/>
        <v>0.03765400919996391</v>
      </c>
      <c r="N753" s="22">
        <f t="shared" si="134"/>
        <v>3.765400919996391</v>
      </c>
      <c r="O753" s="25">
        <f t="shared" si="135"/>
        <v>15.061603679985565</v>
      </c>
    </row>
    <row r="754" spans="1:15" ht="15">
      <c r="A754" s="10">
        <v>19</v>
      </c>
      <c r="B754" s="9">
        <v>38739</v>
      </c>
      <c r="C754" s="37">
        <v>97</v>
      </c>
      <c r="D754" s="10">
        <v>191</v>
      </c>
      <c r="E754" s="10">
        <v>7</v>
      </c>
      <c r="F754" s="10">
        <v>250</v>
      </c>
      <c r="G754" s="10">
        <f t="shared" si="136"/>
        <v>0.25</v>
      </c>
      <c r="H754" s="10">
        <v>0.433</v>
      </c>
      <c r="I754" s="10">
        <v>4</v>
      </c>
      <c r="J754" s="30">
        <f t="shared" si="113"/>
        <v>0.42</v>
      </c>
      <c r="K754" s="30">
        <v>0.013</v>
      </c>
      <c r="L754" s="22">
        <f t="shared" si="120"/>
        <v>36.27221069721294</v>
      </c>
      <c r="M754" s="22">
        <f t="shared" si="112"/>
        <v>0.03627221069721294</v>
      </c>
      <c r="N754" s="22">
        <f t="shared" si="134"/>
        <v>3.6272210697212937</v>
      </c>
      <c r="O754" s="25">
        <f t="shared" si="135"/>
        <v>14.508884278885175</v>
      </c>
    </row>
    <row r="755" spans="1:15" ht="15">
      <c r="A755" s="10">
        <v>21</v>
      </c>
      <c r="B755" s="9">
        <v>38739</v>
      </c>
      <c r="C755" s="37">
        <v>97</v>
      </c>
      <c r="D755" s="10">
        <v>191</v>
      </c>
      <c r="E755" s="10">
        <v>3</v>
      </c>
      <c r="F755" s="10">
        <v>250</v>
      </c>
      <c r="G755" s="10">
        <f t="shared" si="136"/>
        <v>0.25</v>
      </c>
      <c r="H755" s="10">
        <v>0.436</v>
      </c>
      <c r="I755" s="10">
        <v>4</v>
      </c>
      <c r="J755" s="30">
        <f t="shared" si="113"/>
        <v>0.423</v>
      </c>
      <c r="K755" s="30">
        <v>0.013</v>
      </c>
      <c r="L755" s="22">
        <f t="shared" si="120"/>
        <v>36.53129791647875</v>
      </c>
      <c r="M755" s="22">
        <f t="shared" si="112"/>
        <v>0.03653129791647875</v>
      </c>
      <c r="N755" s="22">
        <f t="shared" si="134"/>
        <v>3.653129791647875</v>
      </c>
      <c r="O755" s="25">
        <f t="shared" si="135"/>
        <v>14.6125191665915</v>
      </c>
    </row>
    <row r="756" spans="1:15" ht="15">
      <c r="A756" s="10">
        <v>23</v>
      </c>
      <c r="B756" s="9">
        <v>38739</v>
      </c>
      <c r="C756" s="37">
        <v>97</v>
      </c>
      <c r="D756" s="10">
        <v>191</v>
      </c>
      <c r="E756" s="10">
        <v>0</v>
      </c>
      <c r="F756" s="10">
        <v>250</v>
      </c>
      <c r="G756" s="10">
        <f t="shared" si="136"/>
        <v>0.25</v>
      </c>
      <c r="H756" s="10">
        <v>0.419</v>
      </c>
      <c r="I756" s="10">
        <v>4</v>
      </c>
      <c r="J756" s="30">
        <f t="shared" si="113"/>
        <v>0.40599999999999997</v>
      </c>
      <c r="K756" s="30">
        <v>0.013</v>
      </c>
      <c r="L756" s="22">
        <f t="shared" si="120"/>
        <v>35.06313700730584</v>
      </c>
      <c r="M756" s="22">
        <f t="shared" si="112"/>
        <v>0.035063137007305845</v>
      </c>
      <c r="N756" s="22">
        <f t="shared" si="134"/>
        <v>3.5063137007305842</v>
      </c>
      <c r="O756" s="25">
        <f t="shared" si="135"/>
        <v>14.025254802922337</v>
      </c>
    </row>
    <row r="757" spans="1:23" ht="15">
      <c r="A757" s="10">
        <v>1</v>
      </c>
      <c r="B757" s="9">
        <v>38739</v>
      </c>
      <c r="C757" s="37">
        <v>98</v>
      </c>
      <c r="D757" s="10">
        <v>193</v>
      </c>
      <c r="E757" s="10">
        <v>150</v>
      </c>
      <c r="F757" s="10">
        <v>750</v>
      </c>
      <c r="G757" s="10">
        <f t="shared" si="136"/>
        <v>0.75</v>
      </c>
      <c r="H757" s="10">
        <v>0.279</v>
      </c>
      <c r="I757" s="10">
        <v>1</v>
      </c>
      <c r="J757" s="30">
        <f t="shared" si="113"/>
        <v>0.266</v>
      </c>
      <c r="K757" s="30">
        <v>0.013</v>
      </c>
      <c r="L757" s="22">
        <f t="shared" si="120"/>
        <v>22.972400108234865</v>
      </c>
      <c r="M757" s="22">
        <f t="shared" si="112"/>
        <v>0.022972400108234866</v>
      </c>
      <c r="N757" s="22">
        <f t="shared" si="134"/>
        <v>0.5743100027058716</v>
      </c>
      <c r="O757" s="25">
        <f t="shared" si="135"/>
        <v>0.7657466702744955</v>
      </c>
      <c r="T757" t="s">
        <v>4</v>
      </c>
      <c r="W757" t="s">
        <v>28</v>
      </c>
    </row>
    <row r="758" spans="1:23" ht="15">
      <c r="A758" s="10">
        <v>3</v>
      </c>
      <c r="B758" s="9">
        <v>38739</v>
      </c>
      <c r="C758" s="37">
        <v>98</v>
      </c>
      <c r="D758" s="10">
        <v>193</v>
      </c>
      <c r="E758" s="10">
        <v>100</v>
      </c>
      <c r="F758" s="10">
        <v>750</v>
      </c>
      <c r="G758" s="10">
        <f t="shared" si="136"/>
        <v>0.75</v>
      </c>
      <c r="H758" s="10">
        <v>0.386</v>
      </c>
      <c r="I758" s="10">
        <v>1</v>
      </c>
      <c r="J758" s="30">
        <f t="shared" si="113"/>
        <v>0.373</v>
      </c>
      <c r="K758" s="30">
        <v>0.013</v>
      </c>
      <c r="L758" s="22">
        <f t="shared" si="120"/>
        <v>32.21317759538197</v>
      </c>
      <c r="M758" s="22">
        <f t="shared" si="112"/>
        <v>0.03221317759538197</v>
      </c>
      <c r="N758" s="22">
        <f aca="true" t="shared" si="137" ref="N758:N768">M758*5/2*10/1*I758</f>
        <v>0.8053294398845492</v>
      </c>
      <c r="O758" s="25">
        <f aca="true" t="shared" si="138" ref="O758:O768">N758/G758</f>
        <v>1.0737725865127323</v>
      </c>
      <c r="T758">
        <v>0</v>
      </c>
      <c r="U758">
        <v>0.001</v>
      </c>
      <c r="V758" t="s">
        <v>6</v>
      </c>
      <c r="W758">
        <f>RSQ(U758:U768,T758:T768)</f>
        <v>0.9901647919195464</v>
      </c>
    </row>
    <row r="759" spans="1:23" ht="15">
      <c r="A759" s="10">
        <v>5</v>
      </c>
      <c r="B759" s="9">
        <v>38739</v>
      </c>
      <c r="C759" s="37">
        <v>98</v>
      </c>
      <c r="D759" s="10">
        <v>193</v>
      </c>
      <c r="E759" s="10">
        <v>75</v>
      </c>
      <c r="F759" s="10">
        <v>750</v>
      </c>
      <c r="G759" s="10">
        <f t="shared" si="136"/>
        <v>0.75</v>
      </c>
      <c r="H759" s="10">
        <v>0.455</v>
      </c>
      <c r="I759" s="10">
        <v>1</v>
      </c>
      <c r="J759" s="30">
        <f t="shared" si="113"/>
        <v>0.442</v>
      </c>
      <c r="K759" s="30">
        <v>0.013</v>
      </c>
      <c r="L759" s="22">
        <f t="shared" si="120"/>
        <v>38.172183638495525</v>
      </c>
      <c r="M759" s="22">
        <f t="shared" si="112"/>
        <v>0.038172183638495526</v>
      </c>
      <c r="N759" s="22">
        <f t="shared" si="137"/>
        <v>0.9543045909623882</v>
      </c>
      <c r="O759" s="25">
        <f t="shared" si="138"/>
        <v>1.2724061212831843</v>
      </c>
      <c r="T759">
        <v>2.5</v>
      </c>
      <c r="U759">
        <f>0.029-U758</f>
        <v>0.028</v>
      </c>
      <c r="V759" t="s">
        <v>7</v>
      </c>
      <c r="W759">
        <f>LINEST(U758:U764,T758:T764)</f>
        <v>0.011567101827676242</v>
      </c>
    </row>
    <row r="760" spans="1:21" ht="15">
      <c r="A760" s="10">
        <v>7</v>
      </c>
      <c r="B760" s="9">
        <v>38739</v>
      </c>
      <c r="C760" s="37">
        <v>98</v>
      </c>
      <c r="D760" s="10">
        <v>193</v>
      </c>
      <c r="E760" s="10">
        <v>60</v>
      </c>
      <c r="F760" s="10">
        <v>750</v>
      </c>
      <c r="G760" s="10">
        <f t="shared" si="136"/>
        <v>0.75</v>
      </c>
      <c r="H760" s="10">
        <v>0.492</v>
      </c>
      <c r="I760" s="10">
        <v>1</v>
      </c>
      <c r="J760" s="30">
        <f t="shared" si="113"/>
        <v>0.479</v>
      </c>
      <c r="K760" s="30">
        <v>0.013</v>
      </c>
      <c r="L760" s="22">
        <f t="shared" si="120"/>
        <v>41.36759267610714</v>
      </c>
      <c r="M760" s="22">
        <f t="shared" si="112"/>
        <v>0.04136759267610714</v>
      </c>
      <c r="N760" s="22">
        <f t="shared" si="137"/>
        <v>1.0341898169026784</v>
      </c>
      <c r="O760" s="25">
        <f t="shared" si="138"/>
        <v>1.378919755870238</v>
      </c>
      <c r="T760">
        <v>5</v>
      </c>
      <c r="U760">
        <f>0.062-U758</f>
        <v>0.061</v>
      </c>
    </row>
    <row r="761" spans="1:25" ht="15">
      <c r="A761" s="10">
        <v>9</v>
      </c>
      <c r="B761" s="9">
        <v>38739</v>
      </c>
      <c r="C761" s="37">
        <v>98</v>
      </c>
      <c r="D761" s="10">
        <v>193</v>
      </c>
      <c r="E761" s="10">
        <v>50</v>
      </c>
      <c r="F761" s="10">
        <v>750</v>
      </c>
      <c r="G761" s="10">
        <f t="shared" si="136"/>
        <v>0.75</v>
      </c>
      <c r="H761" s="10">
        <v>0.632</v>
      </c>
      <c r="I761" s="10">
        <v>1</v>
      </c>
      <c r="J761" s="30">
        <f t="shared" si="113"/>
        <v>0.619</v>
      </c>
      <c r="K761" s="30">
        <v>0.013</v>
      </c>
      <c r="L761" s="22">
        <f t="shared" si="120"/>
        <v>53.45832957517812</v>
      </c>
      <c r="M761" s="22">
        <f t="shared" si="112"/>
        <v>0.05345832957517812</v>
      </c>
      <c r="N761" s="22">
        <f t="shared" si="137"/>
        <v>1.336458239379453</v>
      </c>
      <c r="O761" s="25">
        <f t="shared" si="138"/>
        <v>1.781944319172604</v>
      </c>
      <c r="T761">
        <v>10</v>
      </c>
      <c r="U761">
        <f>0.119-U758</f>
        <v>0.118</v>
      </c>
      <c r="W761">
        <f>T759/U759</f>
        <v>89.28571428571428</v>
      </c>
      <c r="X761" t="e">
        <f>U759/V759</f>
        <v>#VALUE!</v>
      </c>
      <c r="Y761" t="e">
        <f>V759/W759</f>
        <v>#VALUE!</v>
      </c>
    </row>
    <row r="762" spans="1:23" ht="15">
      <c r="A762" s="10">
        <v>11</v>
      </c>
      <c r="B762" s="9">
        <v>38739</v>
      </c>
      <c r="C762" s="37">
        <v>98</v>
      </c>
      <c r="D762" s="10">
        <v>193</v>
      </c>
      <c r="E762" s="10">
        <v>43</v>
      </c>
      <c r="F762" s="10">
        <v>750</v>
      </c>
      <c r="G762" s="10">
        <f t="shared" si="136"/>
        <v>0.75</v>
      </c>
      <c r="H762" s="10">
        <v>0.696</v>
      </c>
      <c r="I762" s="10">
        <v>1</v>
      </c>
      <c r="J762" s="30">
        <f t="shared" si="113"/>
        <v>0.6829999999999999</v>
      </c>
      <c r="K762" s="30">
        <v>0.013</v>
      </c>
      <c r="L762" s="22">
        <f t="shared" si="120"/>
        <v>58.98552358618199</v>
      </c>
      <c r="M762" s="22">
        <f t="shared" si="112"/>
        <v>0.05898552358618199</v>
      </c>
      <c r="N762" s="22">
        <f t="shared" si="137"/>
        <v>1.4746380896545497</v>
      </c>
      <c r="O762" s="25">
        <f t="shared" si="138"/>
        <v>1.9661841195393996</v>
      </c>
      <c r="T762">
        <v>15</v>
      </c>
      <c r="U762">
        <f>0.17-U758</f>
        <v>0.169</v>
      </c>
      <c r="W762">
        <f>T760/U760</f>
        <v>81.9672131147541</v>
      </c>
    </row>
    <row r="763" spans="1:23" ht="15">
      <c r="A763" s="10">
        <v>13</v>
      </c>
      <c r="B763" s="9">
        <v>38739</v>
      </c>
      <c r="C763" s="37">
        <v>98</v>
      </c>
      <c r="D763" s="10">
        <v>193</v>
      </c>
      <c r="E763" s="10">
        <v>29</v>
      </c>
      <c r="F763" s="10">
        <v>750</v>
      </c>
      <c r="G763" s="10">
        <f t="shared" si="136"/>
        <v>0.75</v>
      </c>
      <c r="H763" s="10">
        <v>0.856</v>
      </c>
      <c r="I763" s="10">
        <v>1</v>
      </c>
      <c r="J763" s="30">
        <f t="shared" si="113"/>
        <v>0.843</v>
      </c>
      <c r="K763" s="30">
        <v>0.013</v>
      </c>
      <c r="L763" s="22">
        <f t="shared" si="120"/>
        <v>72.80350861369169</v>
      </c>
      <c r="M763" s="22">
        <f t="shared" si="112"/>
        <v>0.0728035086136917</v>
      </c>
      <c r="N763" s="22">
        <f t="shared" si="137"/>
        <v>1.8200877153422923</v>
      </c>
      <c r="O763" s="25">
        <f t="shared" si="138"/>
        <v>2.4267836204563897</v>
      </c>
      <c r="T763">
        <v>20</v>
      </c>
      <c r="U763">
        <f>0.231-U758</f>
        <v>0.23</v>
      </c>
      <c r="W763">
        <f>T761/U761</f>
        <v>84.74576271186442</v>
      </c>
    </row>
    <row r="764" spans="1:28" ht="15">
      <c r="A764" s="10">
        <v>15</v>
      </c>
      <c r="B764" s="9">
        <v>38739</v>
      </c>
      <c r="C764" s="37">
        <v>98</v>
      </c>
      <c r="D764" s="10">
        <v>193</v>
      </c>
      <c r="E764" s="10">
        <v>19</v>
      </c>
      <c r="F764" s="10">
        <v>750</v>
      </c>
      <c r="G764" s="10">
        <f t="shared" si="136"/>
        <v>0.75</v>
      </c>
      <c r="H764" s="10">
        <v>0.169</v>
      </c>
      <c r="I764" s="10">
        <v>8</v>
      </c>
      <c r="J764" s="30">
        <f t="shared" si="113"/>
        <v>0.156</v>
      </c>
      <c r="K764" s="30">
        <v>0.013</v>
      </c>
      <c r="L764" s="22">
        <f t="shared" si="120"/>
        <v>13.47253540182195</v>
      </c>
      <c r="M764" s="22">
        <f t="shared" si="112"/>
        <v>0.013472535401821951</v>
      </c>
      <c r="N764" s="22">
        <f t="shared" si="137"/>
        <v>2.69450708036439</v>
      </c>
      <c r="O764" s="25">
        <f t="shared" si="138"/>
        <v>3.59267610715252</v>
      </c>
      <c r="T764">
        <v>30</v>
      </c>
      <c r="U764">
        <f>0.351-U758</f>
        <v>0.35</v>
      </c>
      <c r="W764">
        <f>T762/U762</f>
        <v>88.75739644970413</v>
      </c>
      <c r="X764">
        <f>AVERAGE(W761:W766)</f>
        <v>88.68570245447836</v>
      </c>
      <c r="Z764" t="s">
        <v>17</v>
      </c>
      <c r="AA764" t="s">
        <v>8</v>
      </c>
      <c r="AB764" t="s">
        <v>15</v>
      </c>
    </row>
    <row r="765" spans="1:28" ht="15">
      <c r="A765" s="10">
        <v>17</v>
      </c>
      <c r="B765" s="9">
        <v>38739</v>
      </c>
      <c r="C765" s="37">
        <v>98</v>
      </c>
      <c r="D765" s="10">
        <v>193</v>
      </c>
      <c r="E765" s="10">
        <v>12</v>
      </c>
      <c r="F765" s="10">
        <v>750</v>
      </c>
      <c r="G765" s="10">
        <f t="shared" si="136"/>
        <v>0.75</v>
      </c>
      <c r="H765" s="10">
        <v>0.307</v>
      </c>
      <c r="I765" s="10">
        <v>8</v>
      </c>
      <c r="J765" s="30">
        <f t="shared" si="113"/>
        <v>0.294</v>
      </c>
      <c r="K765" s="30">
        <v>0.013</v>
      </c>
      <c r="L765" s="22">
        <f t="shared" si="120"/>
        <v>25.39054748804906</v>
      </c>
      <c r="M765" s="22">
        <f t="shared" si="112"/>
        <v>0.02539054748804906</v>
      </c>
      <c r="N765" s="22">
        <f t="shared" si="137"/>
        <v>5.078109497609812</v>
      </c>
      <c r="O765" s="25">
        <f t="shared" si="138"/>
        <v>6.770812663479749</v>
      </c>
      <c r="T765">
        <v>40</v>
      </c>
      <c r="U765">
        <f>0.461-U758</f>
        <v>0.46</v>
      </c>
      <c r="W765">
        <f>T763/U763</f>
        <v>86.95652173913044</v>
      </c>
      <c r="Z765" t="s">
        <v>11</v>
      </c>
      <c r="AA765">
        <v>0.001</v>
      </c>
      <c r="AB765">
        <f>AVERAGE(AA765:AA767)</f>
        <v>0.001</v>
      </c>
    </row>
    <row r="766" spans="1:27" ht="15">
      <c r="A766" s="10">
        <v>19</v>
      </c>
      <c r="B766" s="9">
        <v>38739</v>
      </c>
      <c r="C766" s="37">
        <v>98</v>
      </c>
      <c r="D766" s="10">
        <v>193</v>
      </c>
      <c r="E766" s="10">
        <v>8</v>
      </c>
      <c r="F766" s="10">
        <v>750</v>
      </c>
      <c r="G766" s="10">
        <f t="shared" si="136"/>
        <v>0.75</v>
      </c>
      <c r="H766" s="10">
        <v>0.674</v>
      </c>
      <c r="I766" s="10">
        <v>8</v>
      </c>
      <c r="J766" s="30">
        <f t="shared" si="113"/>
        <v>0.661</v>
      </c>
      <c r="K766" s="30">
        <v>0.013</v>
      </c>
      <c r="L766" s="22">
        <f t="shared" si="120"/>
        <v>57.08555064489942</v>
      </c>
      <c r="M766" s="22">
        <f t="shared" si="112"/>
        <v>0.057085550644899424</v>
      </c>
      <c r="N766" s="22">
        <f t="shared" si="137"/>
        <v>11.417110128979884</v>
      </c>
      <c r="O766" s="25">
        <f t="shared" si="138"/>
        <v>15.222813505306512</v>
      </c>
      <c r="T766">
        <v>50</v>
      </c>
      <c r="U766">
        <f>0.612-U758</f>
        <v>0.611</v>
      </c>
      <c r="W766">
        <f>T768/U768</f>
        <v>100.40160642570281</v>
      </c>
      <c r="Z766" t="s">
        <v>11</v>
      </c>
      <c r="AA766">
        <v>0.001</v>
      </c>
    </row>
    <row r="767" spans="1:27" ht="15">
      <c r="A767" s="10">
        <v>21</v>
      </c>
      <c r="B767" s="9">
        <v>38739</v>
      </c>
      <c r="C767" s="37">
        <v>98</v>
      </c>
      <c r="D767" s="10">
        <v>193</v>
      </c>
      <c r="E767" s="10">
        <v>4</v>
      </c>
      <c r="F767" s="10">
        <v>750</v>
      </c>
      <c r="G767" s="10">
        <f t="shared" si="136"/>
        <v>0.75</v>
      </c>
      <c r="H767" s="10">
        <v>0.762</v>
      </c>
      <c r="I767" s="10">
        <v>8</v>
      </c>
      <c r="J767" s="30">
        <f t="shared" si="113"/>
        <v>0.749</v>
      </c>
      <c r="K767" s="30">
        <v>0.013</v>
      </c>
      <c r="L767" s="22">
        <f t="shared" si="120"/>
        <v>64.68544241002975</v>
      </c>
      <c r="M767" s="22">
        <f t="shared" si="112"/>
        <v>0.06468544241002976</v>
      </c>
      <c r="N767" s="22">
        <f t="shared" si="137"/>
        <v>12.93708848200595</v>
      </c>
      <c r="O767" s="25">
        <f t="shared" si="138"/>
        <v>17.249451309341268</v>
      </c>
      <c r="T767">
        <v>80</v>
      </c>
      <c r="U767">
        <f>0.881-U758</f>
        <v>0.88</v>
      </c>
      <c r="Z767" t="s">
        <v>11</v>
      </c>
      <c r="AA767">
        <v>0.001</v>
      </c>
    </row>
    <row r="768" spans="1:23" ht="15">
      <c r="A768" s="10">
        <v>23</v>
      </c>
      <c r="B768" s="9">
        <v>38739</v>
      </c>
      <c r="C768" s="37">
        <v>98</v>
      </c>
      <c r="D768" s="10">
        <v>193</v>
      </c>
      <c r="E768" s="10">
        <v>0</v>
      </c>
      <c r="F768" s="10">
        <v>750</v>
      </c>
      <c r="G768" s="10">
        <f t="shared" si="136"/>
        <v>0.75</v>
      </c>
      <c r="H768" s="10">
        <v>0.742</v>
      </c>
      <c r="I768" s="10">
        <v>8</v>
      </c>
      <c r="J768" s="30">
        <f t="shared" si="113"/>
        <v>0.729</v>
      </c>
      <c r="K768" s="30">
        <v>0.013</v>
      </c>
      <c r="L768" s="22">
        <f t="shared" si="120"/>
        <v>62.958194281591034</v>
      </c>
      <c r="M768" s="22">
        <f t="shared" si="112"/>
        <v>0.06295819428159104</v>
      </c>
      <c r="N768" s="22">
        <f t="shared" si="137"/>
        <v>12.591638856318209</v>
      </c>
      <c r="O768" s="25">
        <f t="shared" si="138"/>
        <v>16.78885180842428</v>
      </c>
      <c r="T768">
        <v>100</v>
      </c>
      <c r="U768">
        <f>0.997-U758</f>
        <v>0.996</v>
      </c>
      <c r="W768">
        <f>1/AVERAGE(W761:W766)</f>
        <v>0.011275774700136042</v>
      </c>
    </row>
    <row r="769" spans="1:26" ht="15">
      <c r="A769" s="10">
        <v>1</v>
      </c>
      <c r="B769" s="9">
        <v>38740</v>
      </c>
      <c r="C769" s="37">
        <v>99</v>
      </c>
      <c r="D769" s="10">
        <v>194</v>
      </c>
      <c r="E769" s="10">
        <v>661</v>
      </c>
      <c r="F769" s="17"/>
      <c r="G769" s="10">
        <f t="shared" si="136"/>
        <v>0</v>
      </c>
      <c r="H769" s="10"/>
      <c r="I769" s="10"/>
      <c r="J769" s="30"/>
      <c r="K769" s="30"/>
      <c r="L769" s="22"/>
      <c r="M769" s="22"/>
      <c r="N769" s="22"/>
      <c r="O769" s="25"/>
      <c r="Z769" t="s">
        <v>30</v>
      </c>
    </row>
    <row r="770" spans="1:28" ht="15">
      <c r="A770" s="10">
        <v>3</v>
      </c>
      <c r="B770" s="9">
        <v>38740</v>
      </c>
      <c r="C770" s="37">
        <v>99</v>
      </c>
      <c r="D770" s="10">
        <v>194</v>
      </c>
      <c r="E770" s="10">
        <v>600</v>
      </c>
      <c r="F770" s="17"/>
      <c r="G770" s="10">
        <f t="shared" si="136"/>
        <v>0</v>
      </c>
      <c r="H770" s="10"/>
      <c r="I770" s="10"/>
      <c r="J770" s="30"/>
      <c r="K770" s="30"/>
      <c r="L770" s="22"/>
      <c r="M770" s="22"/>
      <c r="N770" s="22"/>
      <c r="O770" s="25"/>
      <c r="Z770" t="s">
        <v>12</v>
      </c>
      <c r="AA770" s="5">
        <v>0.013</v>
      </c>
      <c r="AB770">
        <f>AVERAGE(AA770:AA772)</f>
        <v>0.013666666666666667</v>
      </c>
    </row>
    <row r="771" spans="1:27" ht="15">
      <c r="A771" s="10">
        <v>5</v>
      </c>
      <c r="B771" s="9">
        <v>38740</v>
      </c>
      <c r="C771" s="37">
        <v>99</v>
      </c>
      <c r="D771" s="10">
        <v>194</v>
      </c>
      <c r="E771" s="10">
        <v>500</v>
      </c>
      <c r="F771" s="17"/>
      <c r="G771" s="10">
        <f t="shared" si="136"/>
        <v>0</v>
      </c>
      <c r="H771" s="10"/>
      <c r="I771" s="10"/>
      <c r="J771" s="30"/>
      <c r="K771" s="30"/>
      <c r="L771" s="22"/>
      <c r="M771" s="22"/>
      <c r="N771" s="22"/>
      <c r="O771" s="25"/>
      <c r="Z771" t="s">
        <v>13</v>
      </c>
      <c r="AA771" s="5">
        <v>0.012</v>
      </c>
    </row>
    <row r="772" spans="1:27" ht="15">
      <c r="A772" s="10">
        <v>7</v>
      </c>
      <c r="B772" s="9">
        <v>38740</v>
      </c>
      <c r="C772" s="37">
        <v>99</v>
      </c>
      <c r="D772" s="10">
        <v>194</v>
      </c>
      <c r="E772" s="10">
        <v>400</v>
      </c>
      <c r="F772" s="17"/>
      <c r="G772" s="10">
        <f t="shared" si="136"/>
        <v>0</v>
      </c>
      <c r="H772" s="10"/>
      <c r="I772" s="10"/>
      <c r="J772" s="30"/>
      <c r="K772" s="30"/>
      <c r="L772" s="22"/>
      <c r="M772" s="22"/>
      <c r="N772" s="22"/>
      <c r="O772" s="25"/>
      <c r="Z772" t="s">
        <v>14</v>
      </c>
      <c r="AA772" s="5">
        <v>0.016</v>
      </c>
    </row>
    <row r="773" spans="1:15" ht="15">
      <c r="A773" s="10">
        <v>9</v>
      </c>
      <c r="B773" s="9">
        <v>38740</v>
      </c>
      <c r="C773" s="37">
        <v>99</v>
      </c>
      <c r="D773" s="10">
        <v>194</v>
      </c>
      <c r="E773" s="10">
        <v>300</v>
      </c>
      <c r="F773" s="17"/>
      <c r="G773" s="10">
        <f t="shared" si="136"/>
        <v>0</v>
      </c>
      <c r="H773" s="10"/>
      <c r="I773" s="10"/>
      <c r="J773" s="30"/>
      <c r="K773" s="30"/>
      <c r="L773" s="22"/>
      <c r="M773" s="22"/>
      <c r="N773" s="22"/>
      <c r="O773" s="25"/>
    </row>
    <row r="774" spans="1:15" ht="15">
      <c r="A774" s="10">
        <v>11</v>
      </c>
      <c r="B774" s="9">
        <v>38740</v>
      </c>
      <c r="C774" s="37">
        <v>99</v>
      </c>
      <c r="D774" s="10">
        <v>194</v>
      </c>
      <c r="E774" s="10">
        <v>200</v>
      </c>
      <c r="F774" s="17"/>
      <c r="G774" s="10">
        <f t="shared" si="136"/>
        <v>0</v>
      </c>
      <c r="H774" s="10"/>
      <c r="I774" s="10"/>
      <c r="J774" s="30"/>
      <c r="K774" s="30"/>
      <c r="L774" s="22"/>
      <c r="M774" s="22"/>
      <c r="N774" s="22"/>
      <c r="O774" s="25"/>
    </row>
    <row r="775" spans="1:15" ht="15">
      <c r="A775" s="10">
        <v>1</v>
      </c>
      <c r="B775" s="9">
        <v>38740</v>
      </c>
      <c r="C775" s="37">
        <v>100</v>
      </c>
      <c r="D775" s="10" t="s">
        <v>27</v>
      </c>
      <c r="E775" s="10">
        <v>150</v>
      </c>
      <c r="F775" s="10">
        <v>1000</v>
      </c>
      <c r="G775" s="10">
        <f t="shared" si="136"/>
        <v>1</v>
      </c>
      <c r="H775" s="10">
        <v>0.277</v>
      </c>
      <c r="I775" s="10">
        <v>1</v>
      </c>
      <c r="J775" s="30">
        <f aca="true" t="shared" si="139" ref="J775:J810">H775-$K$524</f>
        <v>0.264</v>
      </c>
      <c r="K775" s="30">
        <v>0.013</v>
      </c>
      <c r="L775" s="22">
        <f aca="true" t="shared" si="140" ref="L775:L810">J775/$U$528</f>
        <v>22.799675295390994</v>
      </c>
      <c r="M775" s="22">
        <f aca="true" t="shared" si="141" ref="M775:M810">L775*0.001</f>
        <v>0.022799675295390995</v>
      </c>
      <c r="N775" s="22">
        <f aca="true" t="shared" si="142" ref="N775:N794">M775*5/2*10/1*I775</f>
        <v>0.5699918823847748</v>
      </c>
      <c r="O775" s="25">
        <f aca="true" t="shared" si="143" ref="O775:O794">N775/G775</f>
        <v>0.5699918823847748</v>
      </c>
    </row>
    <row r="776" spans="1:15" ht="15">
      <c r="A776" s="10">
        <v>3</v>
      </c>
      <c r="B776" s="9">
        <v>38740</v>
      </c>
      <c r="C776" s="37">
        <v>100</v>
      </c>
      <c r="D776" s="10" t="s">
        <v>27</v>
      </c>
      <c r="E776" s="10">
        <v>100</v>
      </c>
      <c r="F776" s="10">
        <v>950</v>
      </c>
      <c r="G776" s="10">
        <f t="shared" si="136"/>
        <v>0.95</v>
      </c>
      <c r="H776" s="10">
        <v>0.431</v>
      </c>
      <c r="I776" s="10">
        <v>1</v>
      </c>
      <c r="J776" s="30">
        <f t="shared" si="139"/>
        <v>0.418</v>
      </c>
      <c r="K776" s="30">
        <v>0.013</v>
      </c>
      <c r="L776" s="22">
        <f t="shared" si="140"/>
        <v>36.09948588436907</v>
      </c>
      <c r="M776" s="22">
        <f t="shared" si="141"/>
        <v>0.036099485884369065</v>
      </c>
      <c r="N776" s="22">
        <f t="shared" si="142"/>
        <v>0.9024871471092266</v>
      </c>
      <c r="O776" s="25">
        <f t="shared" si="143"/>
        <v>0.9499864706412913</v>
      </c>
    </row>
    <row r="777" spans="1:15" ht="15">
      <c r="A777" s="10">
        <v>5</v>
      </c>
      <c r="B777" s="9">
        <v>38740</v>
      </c>
      <c r="C777" s="37">
        <v>100</v>
      </c>
      <c r="D777" s="10" t="s">
        <v>27</v>
      </c>
      <c r="E777" s="10">
        <v>75</v>
      </c>
      <c r="F777" s="10">
        <v>1000</v>
      </c>
      <c r="G777" s="10">
        <f t="shared" si="136"/>
        <v>1</v>
      </c>
      <c r="H777" s="10">
        <v>0.736</v>
      </c>
      <c r="I777" s="10">
        <v>1</v>
      </c>
      <c r="J777" s="30">
        <f t="shared" si="139"/>
        <v>0.723</v>
      </c>
      <c r="K777" s="30">
        <v>0.013</v>
      </c>
      <c r="L777" s="22">
        <f t="shared" si="140"/>
        <v>62.44001984305942</v>
      </c>
      <c r="M777" s="22">
        <f t="shared" si="141"/>
        <v>0.06244001984305942</v>
      </c>
      <c r="N777" s="22">
        <f t="shared" si="142"/>
        <v>1.5610004960764856</v>
      </c>
      <c r="O777" s="25">
        <f t="shared" si="143"/>
        <v>1.5610004960764856</v>
      </c>
    </row>
    <row r="778" spans="1:15" ht="15">
      <c r="A778" s="10">
        <v>7</v>
      </c>
      <c r="B778" s="9">
        <v>38740</v>
      </c>
      <c r="C778" s="37">
        <v>100</v>
      </c>
      <c r="D778" s="10" t="s">
        <v>27</v>
      </c>
      <c r="E778" s="10">
        <v>60</v>
      </c>
      <c r="F778" s="10">
        <v>1000</v>
      </c>
      <c r="G778" s="10">
        <f t="shared" si="136"/>
        <v>1</v>
      </c>
      <c r="H778" s="10">
        <v>0.935</v>
      </c>
      <c r="I778" s="10">
        <v>1</v>
      </c>
      <c r="J778" s="30">
        <f t="shared" si="139"/>
        <v>0.922</v>
      </c>
      <c r="K778" s="30">
        <v>0.013</v>
      </c>
      <c r="L778" s="22">
        <f t="shared" si="140"/>
        <v>79.6261387210246</v>
      </c>
      <c r="M778" s="22">
        <f t="shared" si="141"/>
        <v>0.0796261387210246</v>
      </c>
      <c r="N778" s="22">
        <f t="shared" si="142"/>
        <v>1.990653468025615</v>
      </c>
      <c r="O778" s="25">
        <f t="shared" si="143"/>
        <v>1.990653468025615</v>
      </c>
    </row>
    <row r="779" spans="1:15" ht="15">
      <c r="A779" s="10">
        <v>9</v>
      </c>
      <c r="B779" s="9">
        <v>38740</v>
      </c>
      <c r="C779" s="37">
        <v>100</v>
      </c>
      <c r="D779" s="10" t="s">
        <v>27</v>
      </c>
      <c r="E779" s="10">
        <v>40</v>
      </c>
      <c r="F779" s="10">
        <v>1000</v>
      </c>
      <c r="G779" s="10">
        <f t="shared" si="136"/>
        <v>1</v>
      </c>
      <c r="H779" s="10">
        <v>0.34</v>
      </c>
      <c r="I779" s="10">
        <v>4</v>
      </c>
      <c r="J779" s="30">
        <f t="shared" si="139"/>
        <v>0.327</v>
      </c>
      <c r="K779" s="30">
        <v>0.013</v>
      </c>
      <c r="L779" s="22">
        <f t="shared" si="140"/>
        <v>28.240506899972935</v>
      </c>
      <c r="M779" s="22">
        <f t="shared" si="141"/>
        <v>0.028240506899972935</v>
      </c>
      <c r="N779" s="22">
        <f t="shared" si="142"/>
        <v>2.8240506899972933</v>
      </c>
      <c r="O779" s="25">
        <f t="shared" si="143"/>
        <v>2.8240506899972933</v>
      </c>
    </row>
    <row r="780" spans="1:15" ht="15">
      <c r="A780" s="10">
        <v>11</v>
      </c>
      <c r="B780" s="9">
        <v>38740</v>
      </c>
      <c r="C780" s="37">
        <v>100</v>
      </c>
      <c r="D780" s="10" t="s">
        <v>27</v>
      </c>
      <c r="E780" s="10">
        <v>25</v>
      </c>
      <c r="F780" s="10">
        <v>990</v>
      </c>
      <c r="G780" s="10">
        <f t="shared" si="136"/>
        <v>0.99</v>
      </c>
      <c r="H780" s="10">
        <v>0.407</v>
      </c>
      <c r="I780" s="10">
        <v>4</v>
      </c>
      <c r="J780" s="30">
        <f t="shared" si="139"/>
        <v>0.39399999999999996</v>
      </c>
      <c r="K780" s="30">
        <v>0.013</v>
      </c>
      <c r="L780" s="22">
        <f t="shared" si="140"/>
        <v>34.026788130242615</v>
      </c>
      <c r="M780" s="22">
        <f t="shared" si="141"/>
        <v>0.03402678813024262</v>
      </c>
      <c r="N780" s="22">
        <f t="shared" si="142"/>
        <v>3.402678813024262</v>
      </c>
      <c r="O780" s="25">
        <f t="shared" si="143"/>
        <v>3.4370493060851133</v>
      </c>
    </row>
    <row r="781" spans="1:15" ht="15">
      <c r="A781" s="10">
        <v>13</v>
      </c>
      <c r="B781" s="9">
        <v>38740</v>
      </c>
      <c r="C781" s="37">
        <v>100</v>
      </c>
      <c r="D781" s="10" t="s">
        <v>27</v>
      </c>
      <c r="E781" s="10">
        <v>17</v>
      </c>
      <c r="F781" s="10">
        <v>500</v>
      </c>
      <c r="G781" s="10">
        <f t="shared" si="136"/>
        <v>0.5</v>
      </c>
      <c r="H781" s="10">
        <v>0.503</v>
      </c>
      <c r="I781" s="10">
        <v>4</v>
      </c>
      <c r="J781" s="30">
        <f t="shared" si="139"/>
        <v>0.49</v>
      </c>
      <c r="K781" s="30">
        <v>0.013</v>
      </c>
      <c r="L781" s="22">
        <f t="shared" si="140"/>
        <v>42.31757914674843</v>
      </c>
      <c r="M781" s="22">
        <f t="shared" si="141"/>
        <v>0.04231757914674843</v>
      </c>
      <c r="N781" s="22">
        <f t="shared" si="142"/>
        <v>4.2317579146748425</v>
      </c>
      <c r="O781" s="25">
        <f t="shared" si="143"/>
        <v>8.463515829349685</v>
      </c>
    </row>
    <row r="782" spans="1:15" ht="15">
      <c r="A782" s="10">
        <v>15</v>
      </c>
      <c r="B782" s="9">
        <v>38740</v>
      </c>
      <c r="C782" s="37">
        <v>100</v>
      </c>
      <c r="D782" s="10" t="s">
        <v>27</v>
      </c>
      <c r="E782" s="10">
        <v>11</v>
      </c>
      <c r="F782" s="10">
        <v>490</v>
      </c>
      <c r="G782" s="10">
        <f t="shared" si="136"/>
        <v>0.49</v>
      </c>
      <c r="H782" s="10">
        <v>0.685</v>
      </c>
      <c r="I782" s="10">
        <v>4</v>
      </c>
      <c r="J782" s="30">
        <f t="shared" si="139"/>
        <v>0.672</v>
      </c>
      <c r="K782" s="30">
        <v>0.013</v>
      </c>
      <c r="L782" s="22">
        <f t="shared" si="140"/>
        <v>58.03553711554071</v>
      </c>
      <c r="M782" s="22">
        <f t="shared" si="141"/>
        <v>0.058035537115540714</v>
      </c>
      <c r="N782" s="22">
        <f t="shared" si="142"/>
        <v>5.803553711554072</v>
      </c>
      <c r="O782" s="25">
        <f t="shared" si="143"/>
        <v>11.84398716643688</v>
      </c>
    </row>
    <row r="783" spans="1:15" ht="15">
      <c r="A783" s="10">
        <v>17</v>
      </c>
      <c r="B783" s="9">
        <v>38740</v>
      </c>
      <c r="C783" s="37">
        <v>100</v>
      </c>
      <c r="D783" s="10" t="s">
        <v>27</v>
      </c>
      <c r="E783" s="10">
        <v>7</v>
      </c>
      <c r="F783" s="10">
        <v>485</v>
      </c>
      <c r="G783" s="10">
        <f t="shared" si="136"/>
        <v>0.485</v>
      </c>
      <c r="H783" s="10">
        <v>0.3</v>
      </c>
      <c r="I783" s="10">
        <v>4</v>
      </c>
      <c r="J783" s="30">
        <f t="shared" si="139"/>
        <v>0.287</v>
      </c>
      <c r="K783" s="30">
        <v>0.013</v>
      </c>
      <c r="L783" s="22">
        <f t="shared" si="140"/>
        <v>24.78601064309551</v>
      </c>
      <c r="M783" s="22">
        <f t="shared" si="141"/>
        <v>0.024786010643095508</v>
      </c>
      <c r="N783" s="22">
        <f t="shared" si="142"/>
        <v>2.478601064309551</v>
      </c>
      <c r="O783" s="25">
        <f t="shared" si="143"/>
        <v>5.110517658370208</v>
      </c>
    </row>
    <row r="784" spans="1:15" ht="15">
      <c r="A784" s="10">
        <v>19</v>
      </c>
      <c r="B784" s="9">
        <v>38740</v>
      </c>
      <c r="C784" s="37">
        <v>100</v>
      </c>
      <c r="D784" s="10" t="s">
        <v>27</v>
      </c>
      <c r="E784" s="10">
        <v>5</v>
      </c>
      <c r="F784" s="10">
        <v>490</v>
      </c>
      <c r="G784" s="10">
        <f t="shared" si="136"/>
        <v>0.49</v>
      </c>
      <c r="H784" s="10">
        <v>0.71</v>
      </c>
      <c r="I784" s="10">
        <v>4</v>
      </c>
      <c r="J784" s="30">
        <f t="shared" si="139"/>
        <v>0.697</v>
      </c>
      <c r="K784" s="30">
        <v>0.013</v>
      </c>
      <c r="L784" s="22">
        <f t="shared" si="140"/>
        <v>60.19459727608909</v>
      </c>
      <c r="M784" s="22">
        <f t="shared" si="141"/>
        <v>0.06019459727608909</v>
      </c>
      <c r="N784" s="22">
        <f t="shared" si="142"/>
        <v>6.0194597276089095</v>
      </c>
      <c r="O784" s="25">
        <f t="shared" si="143"/>
        <v>12.284611688997774</v>
      </c>
    </row>
    <row r="785" spans="1:15" ht="15">
      <c r="A785" s="10">
        <v>21</v>
      </c>
      <c r="B785" s="9">
        <v>38740</v>
      </c>
      <c r="C785" s="37">
        <v>100</v>
      </c>
      <c r="D785" s="10" t="s">
        <v>27</v>
      </c>
      <c r="E785" s="10">
        <v>2</v>
      </c>
      <c r="F785" s="10">
        <v>445</v>
      </c>
      <c r="G785" s="10">
        <f t="shared" si="136"/>
        <v>0.445</v>
      </c>
      <c r="H785" s="10">
        <v>0.922</v>
      </c>
      <c r="I785" s="10">
        <v>4</v>
      </c>
      <c r="J785" s="30">
        <f t="shared" si="139"/>
        <v>0.909</v>
      </c>
      <c r="K785" s="30">
        <v>0.013</v>
      </c>
      <c r="L785" s="22">
        <f t="shared" si="140"/>
        <v>78.50342743753944</v>
      </c>
      <c r="M785" s="22">
        <f t="shared" si="141"/>
        <v>0.07850342743753945</v>
      </c>
      <c r="N785" s="22">
        <f t="shared" si="142"/>
        <v>7.850342743753945</v>
      </c>
      <c r="O785" s="25">
        <f t="shared" si="143"/>
        <v>17.64121964888527</v>
      </c>
    </row>
    <row r="786" spans="1:15" ht="15">
      <c r="A786" s="10">
        <v>23</v>
      </c>
      <c r="B786" s="9">
        <v>38740</v>
      </c>
      <c r="C786" s="37">
        <v>100</v>
      </c>
      <c r="D786" s="10" t="s">
        <v>27</v>
      </c>
      <c r="E786" s="10">
        <v>0</v>
      </c>
      <c r="F786" s="10">
        <v>470</v>
      </c>
      <c r="G786" s="10">
        <f t="shared" si="136"/>
        <v>0.47</v>
      </c>
      <c r="H786" s="10">
        <v>1</v>
      </c>
      <c r="I786" s="10">
        <v>4</v>
      </c>
      <c r="J786" s="30">
        <f t="shared" si="139"/>
        <v>0.987</v>
      </c>
      <c r="K786" s="30">
        <v>0.013</v>
      </c>
      <c r="L786" s="22">
        <f t="shared" si="140"/>
        <v>85.23969513845041</v>
      </c>
      <c r="M786" s="22">
        <f t="shared" si="141"/>
        <v>0.08523969513845042</v>
      </c>
      <c r="N786" s="22">
        <f t="shared" si="142"/>
        <v>8.523969513845042</v>
      </c>
      <c r="O786" s="25">
        <f t="shared" si="143"/>
        <v>18.136105348606474</v>
      </c>
    </row>
    <row r="787" spans="1:15" ht="15">
      <c r="A787" s="10">
        <v>1</v>
      </c>
      <c r="B787" s="9">
        <v>38740</v>
      </c>
      <c r="C787" s="37">
        <v>101</v>
      </c>
      <c r="D787" s="10">
        <v>197</v>
      </c>
      <c r="E787" s="10">
        <v>150</v>
      </c>
      <c r="F787" s="10">
        <v>1000</v>
      </c>
      <c r="G787" s="10">
        <f t="shared" si="136"/>
        <v>1</v>
      </c>
      <c r="H787" s="10">
        <v>0.317</v>
      </c>
      <c r="I787" s="10">
        <v>1</v>
      </c>
      <c r="J787" s="30">
        <f t="shared" si="139"/>
        <v>0.304</v>
      </c>
      <c r="K787" s="30">
        <v>0.013</v>
      </c>
      <c r="L787" s="22">
        <f t="shared" si="140"/>
        <v>26.254171552268414</v>
      </c>
      <c r="M787" s="22">
        <f t="shared" si="141"/>
        <v>0.026254171552268415</v>
      </c>
      <c r="N787" s="22">
        <f t="shared" si="142"/>
        <v>0.6563542888067103</v>
      </c>
      <c r="O787" s="25">
        <f t="shared" si="143"/>
        <v>0.6563542888067103</v>
      </c>
    </row>
    <row r="788" spans="1:15" ht="15">
      <c r="A788" s="10">
        <v>3</v>
      </c>
      <c r="B788" s="9">
        <v>38740</v>
      </c>
      <c r="C788" s="37">
        <v>101</v>
      </c>
      <c r="D788" s="10">
        <v>197</v>
      </c>
      <c r="E788" s="10">
        <v>100</v>
      </c>
      <c r="F788" s="10">
        <v>1000</v>
      </c>
      <c r="G788" s="10">
        <f t="shared" si="136"/>
        <v>1</v>
      </c>
      <c r="H788" s="10">
        <v>0.436</v>
      </c>
      <c r="I788" s="10">
        <v>1</v>
      </c>
      <c r="J788" s="30">
        <f t="shared" si="139"/>
        <v>0.423</v>
      </c>
      <c r="K788" s="30">
        <v>0.013</v>
      </c>
      <c r="L788" s="22">
        <f t="shared" si="140"/>
        <v>36.53129791647875</v>
      </c>
      <c r="M788" s="22">
        <f t="shared" si="141"/>
        <v>0.03653129791647875</v>
      </c>
      <c r="N788" s="22">
        <f t="shared" si="142"/>
        <v>0.9132824479119688</v>
      </c>
      <c r="O788" s="25">
        <f t="shared" si="143"/>
        <v>0.9132824479119688</v>
      </c>
    </row>
    <row r="789" spans="1:15" ht="15">
      <c r="A789" s="10">
        <v>5</v>
      </c>
      <c r="B789" s="9">
        <v>38740</v>
      </c>
      <c r="C789" s="37">
        <v>101</v>
      </c>
      <c r="D789" s="10">
        <v>197</v>
      </c>
      <c r="E789" s="10">
        <v>80</v>
      </c>
      <c r="F789" s="10">
        <v>1000</v>
      </c>
      <c r="G789" s="10">
        <f t="shared" si="136"/>
        <v>1</v>
      </c>
      <c r="H789" s="10">
        <v>0.548</v>
      </c>
      <c r="I789" s="10">
        <v>1</v>
      </c>
      <c r="J789" s="30">
        <f t="shared" si="139"/>
        <v>0.535</v>
      </c>
      <c r="K789" s="30">
        <v>0.013</v>
      </c>
      <c r="L789" s="22">
        <f t="shared" si="140"/>
        <v>46.20388743573554</v>
      </c>
      <c r="M789" s="22">
        <f t="shared" si="141"/>
        <v>0.04620388743573554</v>
      </c>
      <c r="N789" s="22">
        <f t="shared" si="142"/>
        <v>1.1550971858933883</v>
      </c>
      <c r="O789" s="25">
        <f t="shared" si="143"/>
        <v>1.1550971858933883</v>
      </c>
    </row>
    <row r="790" spans="1:15" ht="15">
      <c r="A790" s="10">
        <v>7</v>
      </c>
      <c r="B790" s="9">
        <v>38740</v>
      </c>
      <c r="C790" s="37">
        <v>101</v>
      </c>
      <c r="D790" s="10">
        <v>197</v>
      </c>
      <c r="E790" s="10">
        <v>60</v>
      </c>
      <c r="F790" s="10">
        <v>1000</v>
      </c>
      <c r="G790" s="10">
        <f t="shared" si="136"/>
        <v>1</v>
      </c>
      <c r="H790" s="10">
        <v>0.499</v>
      </c>
      <c r="I790" s="10">
        <v>1</v>
      </c>
      <c r="J790" s="30">
        <f t="shared" si="139"/>
        <v>0.486</v>
      </c>
      <c r="K790" s="30">
        <v>0.013</v>
      </c>
      <c r="L790" s="22">
        <f t="shared" si="140"/>
        <v>41.97212952106069</v>
      </c>
      <c r="M790" s="22">
        <f t="shared" si="141"/>
        <v>0.041972129521060685</v>
      </c>
      <c r="N790" s="22">
        <f t="shared" si="142"/>
        <v>1.0493032380265173</v>
      </c>
      <c r="O790" s="25">
        <f t="shared" si="143"/>
        <v>1.0493032380265173</v>
      </c>
    </row>
    <row r="791" spans="1:15" ht="15">
      <c r="A791" s="10">
        <v>9</v>
      </c>
      <c r="B791" s="9">
        <v>38740</v>
      </c>
      <c r="C791" s="37">
        <v>101</v>
      </c>
      <c r="D791" s="10">
        <v>197</v>
      </c>
      <c r="E791" s="10">
        <v>45</v>
      </c>
      <c r="F791" s="10">
        <v>1000</v>
      </c>
      <c r="G791" s="10">
        <f t="shared" si="136"/>
        <v>1</v>
      </c>
      <c r="H791" s="10">
        <v>0.452</v>
      </c>
      <c r="I791" s="10">
        <v>1</v>
      </c>
      <c r="J791" s="30">
        <f t="shared" si="139"/>
        <v>0.439</v>
      </c>
      <c r="K791" s="30">
        <v>0.013</v>
      </c>
      <c r="L791" s="22">
        <f t="shared" si="140"/>
        <v>37.91309641922972</v>
      </c>
      <c r="M791" s="22">
        <f t="shared" si="141"/>
        <v>0.03791309641922972</v>
      </c>
      <c r="N791" s="22">
        <f t="shared" si="142"/>
        <v>0.9478274104807429</v>
      </c>
      <c r="O791" s="25">
        <f t="shared" si="143"/>
        <v>0.9478274104807429</v>
      </c>
    </row>
    <row r="792" spans="1:15" ht="15">
      <c r="A792" s="10">
        <v>11</v>
      </c>
      <c r="B792" s="9">
        <v>38740</v>
      </c>
      <c r="C792" s="37">
        <v>101</v>
      </c>
      <c r="D792" s="10">
        <v>197</v>
      </c>
      <c r="E792" s="10">
        <v>29</v>
      </c>
      <c r="F792" s="10">
        <v>950</v>
      </c>
      <c r="G792" s="10">
        <f t="shared" si="136"/>
        <v>0.95</v>
      </c>
      <c r="H792" s="10">
        <v>0.43</v>
      </c>
      <c r="I792" s="10">
        <v>1</v>
      </c>
      <c r="J792" s="30">
        <f t="shared" si="139"/>
        <v>0.417</v>
      </c>
      <c r="K792" s="30">
        <v>0.013</v>
      </c>
      <c r="L792" s="22">
        <f t="shared" si="140"/>
        <v>36.01312347794713</v>
      </c>
      <c r="M792" s="22">
        <f t="shared" si="141"/>
        <v>0.036013123477947134</v>
      </c>
      <c r="N792" s="22">
        <f t="shared" si="142"/>
        <v>0.9003280869486784</v>
      </c>
      <c r="O792" s="25">
        <f t="shared" si="143"/>
        <v>0.947713775735451</v>
      </c>
    </row>
    <row r="793" spans="1:15" ht="15">
      <c r="A793" s="10">
        <v>13</v>
      </c>
      <c r="B793" s="9">
        <v>38740</v>
      </c>
      <c r="C793" s="37">
        <v>101</v>
      </c>
      <c r="D793" s="10">
        <v>197</v>
      </c>
      <c r="E793" s="10">
        <v>19</v>
      </c>
      <c r="F793" s="10">
        <v>750</v>
      </c>
      <c r="G793" s="10">
        <f t="shared" si="136"/>
        <v>0.75</v>
      </c>
      <c r="H793" s="10">
        <v>0.346</v>
      </c>
      <c r="I793" s="10">
        <v>1</v>
      </c>
      <c r="J793" s="30">
        <f t="shared" si="139"/>
        <v>0.33299999999999996</v>
      </c>
      <c r="K793" s="30">
        <v>0.013</v>
      </c>
      <c r="L793" s="22">
        <f t="shared" si="140"/>
        <v>28.758681338504545</v>
      </c>
      <c r="M793" s="22">
        <f t="shared" si="141"/>
        <v>0.028758681338504545</v>
      </c>
      <c r="N793" s="22">
        <f t="shared" si="142"/>
        <v>0.7189670334626136</v>
      </c>
      <c r="O793" s="25">
        <f t="shared" si="143"/>
        <v>0.9586227112834848</v>
      </c>
    </row>
    <row r="794" spans="1:15" ht="15">
      <c r="A794" s="10">
        <v>15</v>
      </c>
      <c r="B794" s="9">
        <v>38740</v>
      </c>
      <c r="C794" s="37">
        <v>101</v>
      </c>
      <c r="D794" s="10">
        <v>197</v>
      </c>
      <c r="E794" s="10">
        <v>12</v>
      </c>
      <c r="F794" s="10">
        <v>750</v>
      </c>
      <c r="G794" s="10">
        <f t="shared" si="136"/>
        <v>0.75</v>
      </c>
      <c r="H794" s="10">
        <v>0.192</v>
      </c>
      <c r="I794" s="10">
        <v>8</v>
      </c>
      <c r="J794" s="30">
        <f t="shared" si="139"/>
        <v>0.179</v>
      </c>
      <c r="K794" s="30">
        <v>0.013</v>
      </c>
      <c r="L794" s="22">
        <f t="shared" si="140"/>
        <v>15.458870749526467</v>
      </c>
      <c r="M794" s="22">
        <f t="shared" si="141"/>
        <v>0.015458870749526466</v>
      </c>
      <c r="N794" s="22">
        <f t="shared" si="142"/>
        <v>3.091774149905293</v>
      </c>
      <c r="O794" s="25">
        <f t="shared" si="143"/>
        <v>4.1223655332070575</v>
      </c>
    </row>
    <row r="795" spans="1:15" ht="15">
      <c r="A795" s="10">
        <v>17</v>
      </c>
      <c r="B795" s="9">
        <v>38740</v>
      </c>
      <c r="C795" s="37">
        <v>101</v>
      </c>
      <c r="D795" s="10">
        <v>197</v>
      </c>
      <c r="E795" s="10">
        <v>8</v>
      </c>
      <c r="F795" s="10">
        <v>500</v>
      </c>
      <c r="G795" s="10">
        <f t="shared" si="136"/>
        <v>0.5</v>
      </c>
      <c r="H795" s="10">
        <v>0.32</v>
      </c>
      <c r="I795" s="10">
        <v>8</v>
      </c>
      <c r="J795" s="30">
        <f t="shared" si="139"/>
        <v>0.307</v>
      </c>
      <c r="K795" s="30">
        <v>0.013</v>
      </c>
      <c r="L795" s="22">
        <f t="shared" si="140"/>
        <v>26.513258771534222</v>
      </c>
      <c r="M795" s="22">
        <f t="shared" si="141"/>
        <v>0.026513258771534223</v>
      </c>
      <c r="N795" s="22">
        <f aca="true" t="shared" si="144" ref="N795:N810">M795*5/2*10/1*I795</f>
        <v>5.302651754306844</v>
      </c>
      <c r="O795" s="25">
        <f aca="true" t="shared" si="145" ref="O795:O810">N795/G795</f>
        <v>10.605303508613687</v>
      </c>
    </row>
    <row r="796" spans="1:15" ht="15">
      <c r="A796" s="10">
        <v>19</v>
      </c>
      <c r="B796" s="9">
        <v>38740</v>
      </c>
      <c r="C796" s="37">
        <v>101</v>
      </c>
      <c r="D796" s="10">
        <v>197</v>
      </c>
      <c r="E796" s="10">
        <v>6</v>
      </c>
      <c r="F796" s="10">
        <v>500</v>
      </c>
      <c r="G796" s="10">
        <f t="shared" si="136"/>
        <v>0.5</v>
      </c>
      <c r="H796" s="10">
        <v>0.469</v>
      </c>
      <c r="I796" s="10">
        <v>8</v>
      </c>
      <c r="J796" s="30">
        <f t="shared" si="139"/>
        <v>0.45599999999999996</v>
      </c>
      <c r="K796" s="30">
        <v>0.013</v>
      </c>
      <c r="L796" s="22">
        <f t="shared" si="140"/>
        <v>39.38125732840262</v>
      </c>
      <c r="M796" s="22">
        <f t="shared" si="141"/>
        <v>0.03938125732840262</v>
      </c>
      <c r="N796" s="22">
        <f t="shared" si="144"/>
        <v>7.876251465680523</v>
      </c>
      <c r="O796" s="25">
        <f t="shared" si="145"/>
        <v>15.752502931361047</v>
      </c>
    </row>
    <row r="797" spans="1:15" ht="15">
      <c r="A797" s="10">
        <v>21</v>
      </c>
      <c r="B797" s="9">
        <v>38740</v>
      </c>
      <c r="C797" s="37">
        <v>101</v>
      </c>
      <c r="D797" s="10">
        <v>197</v>
      </c>
      <c r="E797" s="10">
        <v>3</v>
      </c>
      <c r="F797" s="10">
        <v>500</v>
      </c>
      <c r="G797" s="10">
        <f t="shared" si="136"/>
        <v>0.5</v>
      </c>
      <c r="H797" s="10">
        <v>0.518</v>
      </c>
      <c r="I797" s="10">
        <v>8</v>
      </c>
      <c r="J797" s="30">
        <f t="shared" si="139"/>
        <v>0.505</v>
      </c>
      <c r="K797" s="30">
        <v>0.013</v>
      </c>
      <c r="L797" s="22">
        <f t="shared" si="140"/>
        <v>43.61301524307746</v>
      </c>
      <c r="M797" s="22">
        <f t="shared" si="141"/>
        <v>0.043613015243077466</v>
      </c>
      <c r="N797" s="22">
        <f t="shared" si="144"/>
        <v>8.722603048615493</v>
      </c>
      <c r="O797" s="25">
        <f t="shared" si="145"/>
        <v>17.445206097230987</v>
      </c>
    </row>
    <row r="798" spans="1:15" ht="15">
      <c r="A798" s="10">
        <v>23</v>
      </c>
      <c r="B798" s="9">
        <v>38740</v>
      </c>
      <c r="C798" s="37">
        <v>101</v>
      </c>
      <c r="D798" s="10">
        <v>197</v>
      </c>
      <c r="E798" s="10">
        <v>0</v>
      </c>
      <c r="F798" s="10">
        <v>500</v>
      </c>
      <c r="G798" s="10">
        <f t="shared" si="136"/>
        <v>0.5</v>
      </c>
      <c r="H798" s="10">
        <v>0.575</v>
      </c>
      <c r="I798" s="10">
        <v>8</v>
      </c>
      <c r="J798" s="30">
        <f t="shared" si="139"/>
        <v>0.5619999999999999</v>
      </c>
      <c r="K798" s="30">
        <v>0.013</v>
      </c>
      <c r="L798" s="22">
        <f t="shared" si="140"/>
        <v>48.53567240912779</v>
      </c>
      <c r="M798" s="22">
        <f t="shared" si="141"/>
        <v>0.04853567240912779</v>
      </c>
      <c r="N798" s="22">
        <f t="shared" si="144"/>
        <v>9.707134481825557</v>
      </c>
      <c r="O798" s="25">
        <f t="shared" si="145"/>
        <v>19.414268963651114</v>
      </c>
    </row>
    <row r="799" spans="1:15" ht="15">
      <c r="A799" s="10">
        <v>1</v>
      </c>
      <c r="B799" s="9">
        <v>38740</v>
      </c>
      <c r="C799" s="37">
        <v>102</v>
      </c>
      <c r="D799" s="10">
        <v>200</v>
      </c>
      <c r="E799" s="10">
        <v>150</v>
      </c>
      <c r="F799" s="10">
        <v>1000</v>
      </c>
      <c r="G799" s="10">
        <f t="shared" si="136"/>
        <v>1</v>
      </c>
      <c r="H799" s="10">
        <v>0.228</v>
      </c>
      <c r="I799" s="10">
        <v>1</v>
      </c>
      <c r="J799" s="30">
        <f t="shared" si="139"/>
        <v>0.215</v>
      </c>
      <c r="K799" s="30">
        <v>0.013</v>
      </c>
      <c r="L799" s="22">
        <f t="shared" si="140"/>
        <v>18.56791738071615</v>
      </c>
      <c r="M799" s="22">
        <f t="shared" si="141"/>
        <v>0.01856791738071615</v>
      </c>
      <c r="N799" s="22">
        <f t="shared" si="144"/>
        <v>0.4641979345179037</v>
      </c>
      <c r="O799" s="25">
        <f t="shared" si="145"/>
        <v>0.4641979345179037</v>
      </c>
    </row>
    <row r="800" spans="1:15" ht="15">
      <c r="A800" s="10">
        <v>3</v>
      </c>
      <c r="B800" s="9">
        <v>38740</v>
      </c>
      <c r="C800" s="37">
        <v>102</v>
      </c>
      <c r="D800" s="10">
        <v>200</v>
      </c>
      <c r="E800" s="10">
        <v>100</v>
      </c>
      <c r="F800" s="10">
        <v>1000</v>
      </c>
      <c r="G800" s="10">
        <f t="shared" si="136"/>
        <v>1</v>
      </c>
      <c r="H800" s="10">
        <v>0.515</v>
      </c>
      <c r="I800" s="10">
        <v>1</v>
      </c>
      <c r="J800" s="30">
        <f t="shared" si="139"/>
        <v>0.502</v>
      </c>
      <c r="K800" s="30">
        <v>0.013</v>
      </c>
      <c r="L800" s="22">
        <f t="shared" si="140"/>
        <v>43.35392802381166</v>
      </c>
      <c r="M800" s="22">
        <f t="shared" si="141"/>
        <v>0.04335392802381166</v>
      </c>
      <c r="N800" s="22">
        <f t="shared" si="144"/>
        <v>1.0838482005952916</v>
      </c>
      <c r="O800" s="25">
        <f t="shared" si="145"/>
        <v>1.0838482005952916</v>
      </c>
    </row>
    <row r="801" spans="1:15" ht="15">
      <c r="A801" s="10">
        <v>5</v>
      </c>
      <c r="B801" s="9">
        <v>38740</v>
      </c>
      <c r="C801" s="37">
        <v>102</v>
      </c>
      <c r="D801" s="10">
        <v>200</v>
      </c>
      <c r="E801" s="10">
        <v>80</v>
      </c>
      <c r="F801" s="10">
        <v>930</v>
      </c>
      <c r="G801" s="10">
        <f t="shared" si="136"/>
        <v>0.93</v>
      </c>
      <c r="H801" s="10">
        <v>0.587</v>
      </c>
      <c r="I801" s="10">
        <v>1</v>
      </c>
      <c r="J801" s="30">
        <f t="shared" si="139"/>
        <v>0.574</v>
      </c>
      <c r="K801" s="30">
        <v>0.013</v>
      </c>
      <c r="L801" s="22">
        <f t="shared" si="140"/>
        <v>49.57202128619102</v>
      </c>
      <c r="M801" s="22">
        <f t="shared" si="141"/>
        <v>0.049572021286191016</v>
      </c>
      <c r="N801" s="22">
        <f t="shared" si="144"/>
        <v>1.2393005321547754</v>
      </c>
      <c r="O801" s="25">
        <f t="shared" si="145"/>
        <v>1.332581217370726</v>
      </c>
    </row>
    <row r="802" spans="1:15" ht="15">
      <c r="A802" s="10">
        <v>7</v>
      </c>
      <c r="B802" s="9">
        <v>38740</v>
      </c>
      <c r="C802" s="37">
        <v>102</v>
      </c>
      <c r="D802" s="10">
        <v>200</v>
      </c>
      <c r="E802" s="10">
        <v>60</v>
      </c>
      <c r="F802" s="10">
        <v>1000</v>
      </c>
      <c r="G802" s="10">
        <f aca="true" t="shared" si="146" ref="G802:G810">F802/1000</f>
        <v>1</v>
      </c>
      <c r="H802" s="10">
        <v>0.546</v>
      </c>
      <c r="I802" s="10">
        <v>2</v>
      </c>
      <c r="J802" s="30">
        <f t="shared" si="139"/>
        <v>0.533</v>
      </c>
      <c r="K802" s="30">
        <v>0.013</v>
      </c>
      <c r="L802" s="22">
        <f t="shared" si="140"/>
        <v>46.031162622891664</v>
      </c>
      <c r="M802" s="22">
        <f t="shared" si="141"/>
        <v>0.04603116262289166</v>
      </c>
      <c r="N802" s="22">
        <f t="shared" si="144"/>
        <v>2.301558131144583</v>
      </c>
      <c r="O802" s="25">
        <f t="shared" si="145"/>
        <v>2.301558131144583</v>
      </c>
    </row>
    <row r="803" spans="1:15" ht="15">
      <c r="A803" s="10">
        <v>9</v>
      </c>
      <c r="B803" s="9">
        <v>38740</v>
      </c>
      <c r="C803" s="37">
        <v>102</v>
      </c>
      <c r="D803" s="10">
        <v>200</v>
      </c>
      <c r="E803" s="10">
        <v>50</v>
      </c>
      <c r="F803" s="10">
        <v>975</v>
      </c>
      <c r="G803" s="10">
        <f t="shared" si="146"/>
        <v>0.975</v>
      </c>
      <c r="H803" s="10">
        <v>0.582</v>
      </c>
      <c r="I803" s="10">
        <v>2</v>
      </c>
      <c r="J803" s="30">
        <f t="shared" si="139"/>
        <v>0.569</v>
      </c>
      <c r="K803" s="30">
        <v>0.013</v>
      </c>
      <c r="L803" s="22">
        <f t="shared" si="140"/>
        <v>49.14020925408134</v>
      </c>
      <c r="M803" s="22">
        <f t="shared" si="141"/>
        <v>0.04914020925408134</v>
      </c>
      <c r="N803" s="22">
        <f t="shared" si="144"/>
        <v>2.4570104627040674</v>
      </c>
      <c r="O803" s="25">
        <f t="shared" si="145"/>
        <v>2.5200107309785307</v>
      </c>
    </row>
    <row r="804" spans="1:15" ht="15">
      <c r="A804" s="10">
        <v>11</v>
      </c>
      <c r="B804" s="9">
        <v>38740</v>
      </c>
      <c r="C804" s="37">
        <v>102</v>
      </c>
      <c r="D804" s="10">
        <v>200</v>
      </c>
      <c r="E804" s="10">
        <v>25</v>
      </c>
      <c r="F804" s="10">
        <v>1000</v>
      </c>
      <c r="G804" s="10">
        <f t="shared" si="146"/>
        <v>1</v>
      </c>
      <c r="H804" s="10">
        <v>0.253</v>
      </c>
      <c r="I804" s="10">
        <v>8</v>
      </c>
      <c r="J804" s="30">
        <f t="shared" si="139"/>
        <v>0.24</v>
      </c>
      <c r="K804" s="30">
        <v>0.013</v>
      </c>
      <c r="L804" s="22">
        <f t="shared" si="140"/>
        <v>20.72697754126454</v>
      </c>
      <c r="M804" s="22">
        <f t="shared" si="141"/>
        <v>0.02072697754126454</v>
      </c>
      <c r="N804" s="22">
        <f t="shared" si="144"/>
        <v>4.145395508252908</v>
      </c>
      <c r="O804" s="25">
        <f t="shared" si="145"/>
        <v>4.145395508252908</v>
      </c>
    </row>
    <row r="805" spans="1:15" ht="15">
      <c r="A805" s="10">
        <v>13</v>
      </c>
      <c r="B805" s="9">
        <v>38740</v>
      </c>
      <c r="C805" s="37">
        <v>102</v>
      </c>
      <c r="D805" s="10">
        <v>200</v>
      </c>
      <c r="E805" s="10">
        <v>16</v>
      </c>
      <c r="F805" s="10">
        <v>750</v>
      </c>
      <c r="G805" s="10">
        <f t="shared" si="146"/>
        <v>0.75</v>
      </c>
      <c r="H805" s="10">
        <v>0.576</v>
      </c>
      <c r="I805" s="10">
        <v>8</v>
      </c>
      <c r="J805" s="30">
        <f t="shared" si="139"/>
        <v>0.563</v>
      </c>
      <c r="K805" s="30">
        <v>0.013</v>
      </c>
      <c r="L805" s="22">
        <f t="shared" si="140"/>
        <v>48.622034815549725</v>
      </c>
      <c r="M805" s="22">
        <f t="shared" si="141"/>
        <v>0.048622034815549726</v>
      </c>
      <c r="N805" s="22">
        <f t="shared" si="144"/>
        <v>9.724406963109946</v>
      </c>
      <c r="O805" s="25">
        <f t="shared" si="145"/>
        <v>12.965875950813261</v>
      </c>
    </row>
    <row r="806" spans="1:15" ht="15">
      <c r="A806" s="10">
        <v>15</v>
      </c>
      <c r="B806" s="9">
        <v>38740</v>
      </c>
      <c r="C806" s="37">
        <v>102</v>
      </c>
      <c r="D806" s="10">
        <v>200</v>
      </c>
      <c r="E806" s="10">
        <v>11</v>
      </c>
      <c r="F806" s="10">
        <v>750</v>
      </c>
      <c r="G806" s="10">
        <f t="shared" si="146"/>
        <v>0.75</v>
      </c>
      <c r="H806" s="10">
        <v>0.756</v>
      </c>
      <c r="I806" s="10">
        <v>8</v>
      </c>
      <c r="J806" s="30">
        <f t="shared" si="139"/>
        <v>0.743</v>
      </c>
      <c r="K806" s="30">
        <v>0.013</v>
      </c>
      <c r="L806" s="22">
        <f t="shared" si="140"/>
        <v>64.16726797149813</v>
      </c>
      <c r="M806" s="22">
        <f t="shared" si="141"/>
        <v>0.06416726797149813</v>
      </c>
      <c r="N806" s="22">
        <f t="shared" si="144"/>
        <v>12.833453594299627</v>
      </c>
      <c r="O806" s="25">
        <f t="shared" si="145"/>
        <v>17.11127145906617</v>
      </c>
    </row>
    <row r="807" spans="1:15" ht="15">
      <c r="A807" s="10">
        <v>17</v>
      </c>
      <c r="B807" s="9">
        <v>38740</v>
      </c>
      <c r="C807" s="37">
        <v>102</v>
      </c>
      <c r="D807" s="10">
        <v>200</v>
      </c>
      <c r="E807" s="10">
        <v>7</v>
      </c>
      <c r="F807" s="10">
        <v>600</v>
      </c>
      <c r="G807" s="10">
        <f t="shared" si="146"/>
        <v>0.6</v>
      </c>
      <c r="H807" s="10">
        <v>0.64</v>
      </c>
      <c r="I807" s="10">
        <v>8</v>
      </c>
      <c r="J807" s="30">
        <f t="shared" si="139"/>
        <v>0.627</v>
      </c>
      <c r="K807" s="30">
        <v>0.013</v>
      </c>
      <c r="L807" s="22">
        <f t="shared" si="140"/>
        <v>54.1492288265536</v>
      </c>
      <c r="M807" s="22">
        <f t="shared" si="141"/>
        <v>0.054149228826553604</v>
      </c>
      <c r="N807" s="22">
        <f t="shared" si="144"/>
        <v>10.829845765310722</v>
      </c>
      <c r="O807" s="25">
        <f t="shared" si="145"/>
        <v>18.049742942184537</v>
      </c>
    </row>
    <row r="808" spans="1:15" ht="15">
      <c r="A808" s="10">
        <v>19</v>
      </c>
      <c r="B808" s="9">
        <v>38740</v>
      </c>
      <c r="C808" s="37">
        <v>102</v>
      </c>
      <c r="D808" s="10">
        <v>200</v>
      </c>
      <c r="E808" s="10">
        <v>5</v>
      </c>
      <c r="F808" s="10">
        <v>600</v>
      </c>
      <c r="G808" s="10">
        <f t="shared" si="146"/>
        <v>0.6</v>
      </c>
      <c r="H808" s="10">
        <v>0.619</v>
      </c>
      <c r="I808" s="10">
        <v>8</v>
      </c>
      <c r="J808" s="30">
        <f t="shared" si="139"/>
        <v>0.606</v>
      </c>
      <c r="K808" s="30">
        <v>0.013</v>
      </c>
      <c r="L808" s="22">
        <f t="shared" si="140"/>
        <v>52.33561829169296</v>
      </c>
      <c r="M808" s="22">
        <f t="shared" si="141"/>
        <v>0.05233561829169296</v>
      </c>
      <c r="N808" s="22">
        <f t="shared" si="144"/>
        <v>10.467123658338593</v>
      </c>
      <c r="O808" s="25">
        <f t="shared" si="145"/>
        <v>17.44520609723099</v>
      </c>
    </row>
    <row r="809" spans="1:15" ht="15">
      <c r="A809" s="10">
        <v>21</v>
      </c>
      <c r="B809" s="9">
        <v>38740</v>
      </c>
      <c r="C809" s="37">
        <v>102</v>
      </c>
      <c r="D809" s="10">
        <v>200</v>
      </c>
      <c r="E809" s="10">
        <v>3</v>
      </c>
      <c r="F809" s="10">
        <v>600</v>
      </c>
      <c r="G809" s="10">
        <f t="shared" si="146"/>
        <v>0.6</v>
      </c>
      <c r="H809" s="10">
        <v>0.551</v>
      </c>
      <c r="I809" s="10">
        <v>8</v>
      </c>
      <c r="J809" s="30">
        <f t="shared" si="139"/>
        <v>0.538</v>
      </c>
      <c r="K809" s="30">
        <v>0.013</v>
      </c>
      <c r="L809" s="22">
        <f t="shared" si="140"/>
        <v>46.46297465500135</v>
      </c>
      <c r="M809" s="22">
        <f t="shared" si="141"/>
        <v>0.04646297465500135</v>
      </c>
      <c r="N809" s="22">
        <f t="shared" si="144"/>
        <v>9.29259493100027</v>
      </c>
      <c r="O809" s="25">
        <f t="shared" si="145"/>
        <v>15.487658218333785</v>
      </c>
    </row>
    <row r="810" spans="1:15" ht="15">
      <c r="A810" s="10">
        <v>23</v>
      </c>
      <c r="B810" s="9">
        <v>38740</v>
      </c>
      <c r="C810" s="37">
        <v>102</v>
      </c>
      <c r="D810" s="10">
        <v>200</v>
      </c>
      <c r="E810" s="10">
        <v>0</v>
      </c>
      <c r="F810" s="10">
        <v>550</v>
      </c>
      <c r="G810" s="10">
        <f t="shared" si="146"/>
        <v>0.55</v>
      </c>
      <c r="H810" s="10">
        <v>0.308</v>
      </c>
      <c r="I810" s="10">
        <v>8</v>
      </c>
      <c r="J810" s="30">
        <f t="shared" si="139"/>
        <v>0.295</v>
      </c>
      <c r="K810" s="30">
        <v>0.013</v>
      </c>
      <c r="L810" s="22">
        <f t="shared" si="140"/>
        <v>25.476909894470992</v>
      </c>
      <c r="M810" s="22">
        <f t="shared" si="141"/>
        <v>0.025476909894470993</v>
      </c>
      <c r="N810" s="22">
        <f t="shared" si="144"/>
        <v>5.095381978894199</v>
      </c>
      <c r="O810" s="25">
        <f t="shared" si="145"/>
        <v>9.264330870716725</v>
      </c>
    </row>
    <row r="811" spans="1:15" ht="15">
      <c r="A811" s="10"/>
      <c r="B811" s="9"/>
      <c r="C811" s="10"/>
      <c r="D811" s="10"/>
      <c r="E811" s="10"/>
      <c r="F811" s="10"/>
      <c r="G811" s="10"/>
      <c r="H811" s="10"/>
      <c r="I811" s="10"/>
      <c r="J811" s="30"/>
      <c r="K811" s="33"/>
      <c r="O811" s="24"/>
    </row>
    <row r="812" spans="1:15" ht="15">
      <c r="A812" s="10"/>
      <c r="B812" s="9"/>
      <c r="C812" s="10"/>
      <c r="D812" s="10"/>
      <c r="E812" s="10"/>
      <c r="F812" s="10"/>
      <c r="G812" s="10"/>
      <c r="H812" s="10"/>
      <c r="I812" s="10"/>
      <c r="J812" s="30"/>
      <c r="K812" s="33"/>
      <c r="O812" s="24"/>
    </row>
    <row r="813" spans="1:15" ht="15">
      <c r="A813" s="10"/>
      <c r="B813" s="9"/>
      <c r="C813" s="10"/>
      <c r="D813" s="10"/>
      <c r="E813" s="10"/>
      <c r="F813" s="10"/>
      <c r="G813" s="10"/>
      <c r="H813" s="10"/>
      <c r="I813" s="10"/>
      <c r="J813" s="30"/>
      <c r="K813" s="33"/>
      <c r="O813" s="24"/>
    </row>
    <row r="814" spans="1:15" ht="15">
      <c r="A814" s="10"/>
      <c r="B814" s="9"/>
      <c r="C814" s="10"/>
      <c r="D814" s="10"/>
      <c r="E814" s="10"/>
      <c r="F814" s="10"/>
      <c r="G814" s="10"/>
      <c r="H814" s="10"/>
      <c r="I814" s="10"/>
      <c r="J814" s="30"/>
      <c r="K814" s="33"/>
      <c r="O814" s="24"/>
    </row>
    <row r="815" spans="1:15" ht="15">
      <c r="A815" s="10"/>
      <c r="B815" s="9"/>
      <c r="C815" s="10"/>
      <c r="D815" s="10"/>
      <c r="E815" s="10"/>
      <c r="F815" s="10"/>
      <c r="G815" s="10"/>
      <c r="H815" s="10"/>
      <c r="I815" s="10"/>
      <c r="J815" s="30"/>
      <c r="K815" s="33"/>
      <c r="O815" s="24"/>
    </row>
    <row r="816" spans="1:15" ht="15">
      <c r="A816" s="10"/>
      <c r="B816" s="9"/>
      <c r="C816" s="10"/>
      <c r="D816" s="10"/>
      <c r="E816" s="10"/>
      <c r="F816" s="10"/>
      <c r="G816" s="10"/>
      <c r="H816" s="10"/>
      <c r="I816" s="10"/>
      <c r="J816" s="30"/>
      <c r="K816" s="33"/>
      <c r="O816" s="24"/>
    </row>
    <row r="817" spans="1:15" ht="15">
      <c r="A817" s="10"/>
      <c r="B817" s="9"/>
      <c r="C817" s="10"/>
      <c r="D817" s="10"/>
      <c r="E817" s="10"/>
      <c r="F817" s="10"/>
      <c r="G817" s="10"/>
      <c r="H817" s="10"/>
      <c r="I817" s="10"/>
      <c r="J817" s="30"/>
      <c r="K817" s="33"/>
      <c r="O817" s="24"/>
    </row>
    <row r="818" spans="1:15" ht="15">
      <c r="A818" s="10"/>
      <c r="B818" s="9"/>
      <c r="C818" s="10"/>
      <c r="D818" s="10"/>
      <c r="E818" s="10"/>
      <c r="F818" s="10"/>
      <c r="G818" s="10"/>
      <c r="H818" s="10"/>
      <c r="I818" s="10"/>
      <c r="J818" s="30"/>
      <c r="K818" s="33"/>
      <c r="O818" s="24"/>
    </row>
    <row r="819" spans="1:15" ht="15">
      <c r="A819" s="10"/>
      <c r="B819" s="9"/>
      <c r="C819" s="10"/>
      <c r="D819" s="10"/>
      <c r="E819" s="10"/>
      <c r="F819" s="10"/>
      <c r="G819" s="10"/>
      <c r="H819" s="10"/>
      <c r="I819" s="10"/>
      <c r="J819" s="30"/>
      <c r="K819" s="33"/>
      <c r="O819" s="24"/>
    </row>
    <row r="820" spans="1:15" ht="15">
      <c r="A820" s="10"/>
      <c r="B820" s="9"/>
      <c r="C820" s="10"/>
      <c r="D820" s="10"/>
      <c r="E820" s="10"/>
      <c r="F820" s="10"/>
      <c r="G820" s="10"/>
      <c r="H820" s="10"/>
      <c r="I820" s="10"/>
      <c r="J820" s="30"/>
      <c r="K820" s="33"/>
      <c r="O820" s="24"/>
    </row>
    <row r="821" spans="1:15" ht="15">
      <c r="A821" s="10"/>
      <c r="B821" s="9"/>
      <c r="C821" s="10"/>
      <c r="D821" s="10"/>
      <c r="E821" s="10"/>
      <c r="F821" s="10"/>
      <c r="G821" s="10"/>
      <c r="H821" s="10"/>
      <c r="I821" s="10"/>
      <c r="J821" s="30"/>
      <c r="K821" s="33"/>
      <c r="O821" s="24"/>
    </row>
    <row r="822" spans="1:15" ht="15">
      <c r="A822" s="10"/>
      <c r="B822" s="9"/>
      <c r="C822" s="10"/>
      <c r="D822" s="10"/>
      <c r="E822" s="10"/>
      <c r="F822" s="10"/>
      <c r="G822" s="10"/>
      <c r="H822" s="10"/>
      <c r="I822" s="10"/>
      <c r="J822" s="30"/>
      <c r="K822" s="33"/>
      <c r="O822" s="24"/>
    </row>
    <row r="823" spans="1:15" ht="15">
      <c r="A823" s="10"/>
      <c r="B823" s="9"/>
      <c r="C823" s="10"/>
      <c r="D823" s="10"/>
      <c r="E823" s="10"/>
      <c r="F823" s="10"/>
      <c r="G823" s="10"/>
      <c r="H823" s="10"/>
      <c r="I823" s="10"/>
      <c r="J823" s="30"/>
      <c r="K823" s="33"/>
      <c r="O823" s="24"/>
    </row>
    <row r="824" spans="1:15" ht="15">
      <c r="A824" s="10"/>
      <c r="B824" s="9"/>
      <c r="C824" s="10"/>
      <c r="D824" s="10"/>
      <c r="E824" s="10"/>
      <c r="F824" s="10"/>
      <c r="G824" s="10"/>
      <c r="H824" s="10"/>
      <c r="I824" s="10"/>
      <c r="J824" s="30"/>
      <c r="K824" s="33"/>
      <c r="O824" s="24"/>
    </row>
    <row r="825" spans="1:15" ht="15">
      <c r="A825" s="10"/>
      <c r="B825" s="9"/>
      <c r="C825" s="10"/>
      <c r="D825" s="10"/>
      <c r="E825" s="10"/>
      <c r="F825" s="10"/>
      <c r="G825" s="10"/>
      <c r="H825" s="10"/>
      <c r="I825" s="10"/>
      <c r="J825" s="30"/>
      <c r="K825" s="33"/>
      <c r="O825" s="24"/>
    </row>
    <row r="826" spans="1:15" ht="15">
      <c r="A826" s="10"/>
      <c r="B826" s="9"/>
      <c r="C826" s="10"/>
      <c r="D826" s="10"/>
      <c r="E826" s="10"/>
      <c r="F826" s="10"/>
      <c r="G826" s="10"/>
      <c r="H826" s="10"/>
      <c r="I826" s="10"/>
      <c r="J826" s="30"/>
      <c r="K826" s="33"/>
      <c r="O826" s="24"/>
    </row>
    <row r="827" spans="1:15" ht="15">
      <c r="A827" s="10"/>
      <c r="B827" s="9"/>
      <c r="C827" s="10"/>
      <c r="D827" s="10"/>
      <c r="E827" s="10"/>
      <c r="F827" s="10"/>
      <c r="G827" s="10"/>
      <c r="H827" s="10"/>
      <c r="I827" s="10"/>
      <c r="J827" s="30"/>
      <c r="K827" s="33"/>
      <c r="O827" s="24"/>
    </row>
    <row r="828" spans="1:15" ht="15">
      <c r="A828" s="10"/>
      <c r="B828" s="9"/>
      <c r="C828" s="10"/>
      <c r="D828" s="10"/>
      <c r="E828" s="10"/>
      <c r="F828" s="10"/>
      <c r="G828" s="10"/>
      <c r="H828" s="10"/>
      <c r="I828" s="10"/>
      <c r="J828" s="30"/>
      <c r="K828" s="33"/>
      <c r="O828" s="24"/>
    </row>
    <row r="829" spans="1:15" ht="15">
      <c r="A829" s="10"/>
      <c r="B829" s="9"/>
      <c r="C829" s="10"/>
      <c r="D829" s="10"/>
      <c r="E829" s="10"/>
      <c r="F829" s="10"/>
      <c r="G829" s="10"/>
      <c r="H829" s="10"/>
      <c r="I829" s="10"/>
      <c r="J829" s="30"/>
      <c r="K829" s="33"/>
      <c r="O829" s="24"/>
    </row>
    <row r="830" spans="1:15" ht="15">
      <c r="A830" s="10"/>
      <c r="B830" s="9"/>
      <c r="C830" s="10"/>
      <c r="D830" s="10"/>
      <c r="E830" s="10"/>
      <c r="F830" s="10"/>
      <c r="G830" s="10"/>
      <c r="H830" s="13"/>
      <c r="I830" s="13"/>
      <c r="J830" s="33"/>
      <c r="K830" s="33"/>
      <c r="O830" s="24"/>
    </row>
    <row r="831" spans="1:15" ht="15">
      <c r="A831" s="10"/>
      <c r="B831" s="9"/>
      <c r="C831" s="10"/>
      <c r="D831" s="10"/>
      <c r="E831" s="10"/>
      <c r="F831" s="10"/>
      <c r="G831" s="10"/>
      <c r="H831" s="13"/>
      <c r="I831" s="13"/>
      <c r="J831" s="33"/>
      <c r="K831" s="33"/>
      <c r="O831" s="24"/>
    </row>
    <row r="832" spans="1:15" ht="15">
      <c r="A832" s="10"/>
      <c r="B832" s="9"/>
      <c r="C832" s="10"/>
      <c r="D832" s="10"/>
      <c r="E832" s="10"/>
      <c r="F832" s="10"/>
      <c r="G832" s="10"/>
      <c r="H832" s="13"/>
      <c r="I832" s="13"/>
      <c r="J832" s="33"/>
      <c r="K832" s="33"/>
      <c r="O832" s="24"/>
    </row>
    <row r="833" spans="1:15" ht="15">
      <c r="A833" s="10"/>
      <c r="B833" s="9"/>
      <c r="C833" s="10"/>
      <c r="D833" s="10"/>
      <c r="E833" s="10"/>
      <c r="F833" s="10"/>
      <c r="G833" s="10"/>
      <c r="H833" s="13"/>
      <c r="I833" s="13"/>
      <c r="J833" s="33"/>
      <c r="K833" s="33"/>
      <c r="O833" s="24"/>
    </row>
    <row r="834" spans="1:15" ht="15">
      <c r="A834" s="10"/>
      <c r="B834" s="9"/>
      <c r="C834" s="10"/>
      <c r="D834" s="10"/>
      <c r="E834" s="10"/>
      <c r="F834" s="10"/>
      <c r="G834" s="10"/>
      <c r="H834" s="13"/>
      <c r="I834" s="13"/>
      <c r="J834" s="33"/>
      <c r="K834" s="33"/>
      <c r="O834" s="24"/>
    </row>
    <row r="835" spans="1:15" ht="15">
      <c r="A835" s="10"/>
      <c r="B835" s="9"/>
      <c r="C835" s="10"/>
      <c r="D835" s="10"/>
      <c r="E835" s="10"/>
      <c r="F835" s="10"/>
      <c r="G835" s="10"/>
      <c r="H835" s="13"/>
      <c r="I835" s="13"/>
      <c r="J835" s="33"/>
      <c r="K835" s="33"/>
      <c r="O835" s="24"/>
    </row>
    <row r="836" spans="1:15" ht="15">
      <c r="A836" s="10"/>
      <c r="B836" s="9"/>
      <c r="C836" s="10"/>
      <c r="D836" s="10"/>
      <c r="E836" s="10"/>
      <c r="F836" s="10"/>
      <c r="G836" s="10"/>
      <c r="H836" s="13"/>
      <c r="I836" s="13"/>
      <c r="J836" s="33"/>
      <c r="K836" s="33"/>
      <c r="O836" s="24"/>
    </row>
    <row r="837" spans="1:15" ht="15">
      <c r="A837" s="13"/>
      <c r="B837" s="13"/>
      <c r="C837" s="13"/>
      <c r="D837" s="13"/>
      <c r="E837" s="13"/>
      <c r="F837" s="13"/>
      <c r="G837" s="10"/>
      <c r="H837" s="13"/>
      <c r="I837" s="13"/>
      <c r="J837" s="33"/>
      <c r="K837" s="33"/>
      <c r="O837" s="24"/>
    </row>
    <row r="838" spans="1:15" ht="15">
      <c r="A838" s="13"/>
      <c r="B838" s="13"/>
      <c r="C838" s="13"/>
      <c r="D838" s="13"/>
      <c r="E838" s="13"/>
      <c r="F838" s="13"/>
      <c r="G838" s="10"/>
      <c r="H838" s="13"/>
      <c r="I838" s="13"/>
      <c r="J838" s="33"/>
      <c r="K838" s="33"/>
      <c r="O838" s="24"/>
    </row>
    <row r="839" spans="1:15" ht="15">
      <c r="A839" s="13"/>
      <c r="B839" s="13"/>
      <c r="C839" s="13"/>
      <c r="D839" s="13"/>
      <c r="E839" s="13"/>
      <c r="F839" s="13"/>
      <c r="G839" s="10"/>
      <c r="H839" s="13"/>
      <c r="I839" s="13"/>
      <c r="J839" s="33"/>
      <c r="K839" s="33"/>
      <c r="O839" s="24"/>
    </row>
    <row r="840" spans="1:15" ht="15">
      <c r="A840" s="13"/>
      <c r="B840" s="13"/>
      <c r="C840" s="13"/>
      <c r="D840" s="13"/>
      <c r="E840" s="13"/>
      <c r="F840" s="13"/>
      <c r="G840" s="10"/>
      <c r="H840" s="13"/>
      <c r="I840" s="13"/>
      <c r="J840" s="33"/>
      <c r="K840" s="33"/>
      <c r="O840" s="24"/>
    </row>
    <row r="841" spans="1:15" ht="15">
      <c r="A841" s="13"/>
      <c r="B841" s="13"/>
      <c r="C841" s="13"/>
      <c r="D841" s="13"/>
      <c r="E841" s="13"/>
      <c r="F841" s="13"/>
      <c r="G841" s="10"/>
      <c r="H841" s="13"/>
      <c r="I841" s="13"/>
      <c r="J841" s="33"/>
      <c r="K841" s="33"/>
      <c r="O841" s="24"/>
    </row>
    <row r="842" spans="1:15" ht="15">
      <c r="A842" s="13"/>
      <c r="B842" s="13"/>
      <c r="C842" s="13"/>
      <c r="D842" s="13"/>
      <c r="E842" s="13"/>
      <c r="F842" s="13"/>
      <c r="G842" s="10"/>
      <c r="H842" s="13"/>
      <c r="I842" s="13"/>
      <c r="J842" s="33"/>
      <c r="K842" s="33"/>
      <c r="O842" s="24"/>
    </row>
    <row r="843" spans="1:15" ht="15">
      <c r="A843" s="13"/>
      <c r="B843" s="13"/>
      <c r="C843" s="13"/>
      <c r="D843" s="13"/>
      <c r="E843" s="13"/>
      <c r="F843" s="13"/>
      <c r="G843" s="10"/>
      <c r="H843" s="13"/>
      <c r="I843" s="13"/>
      <c r="J843" s="33"/>
      <c r="K843" s="33"/>
      <c r="O843" s="24"/>
    </row>
    <row r="844" spans="1:15" ht="15">
      <c r="A844" s="13"/>
      <c r="B844" s="13"/>
      <c r="C844" s="13"/>
      <c r="D844" s="13"/>
      <c r="E844" s="13"/>
      <c r="F844" s="13"/>
      <c r="G844" s="10"/>
      <c r="H844" s="13"/>
      <c r="I844" s="13"/>
      <c r="J844" s="33"/>
      <c r="K844" s="33"/>
      <c r="O844" s="24"/>
    </row>
    <row r="845" spans="1:15" ht="15">
      <c r="A845" s="13"/>
      <c r="B845" s="13"/>
      <c r="C845" s="13"/>
      <c r="D845" s="13"/>
      <c r="E845" s="13"/>
      <c r="F845" s="13"/>
      <c r="G845" s="10"/>
      <c r="H845" s="13"/>
      <c r="I845" s="13"/>
      <c r="J845" s="33"/>
      <c r="K845" s="33"/>
      <c r="O845" s="24"/>
    </row>
    <row r="846" spans="1:15" ht="15">
      <c r="A846" s="13"/>
      <c r="B846" s="13"/>
      <c r="C846" s="13"/>
      <c r="D846" s="13"/>
      <c r="E846" s="13"/>
      <c r="F846" s="13"/>
      <c r="G846" s="10"/>
      <c r="H846" s="13"/>
      <c r="I846" s="13"/>
      <c r="J846" s="33"/>
      <c r="K846" s="33"/>
      <c r="O846" s="24"/>
    </row>
    <row r="847" spans="1:15" ht="15">
      <c r="A847" s="13"/>
      <c r="B847" s="13"/>
      <c r="C847" s="13"/>
      <c r="D847" s="13"/>
      <c r="E847" s="13"/>
      <c r="F847" s="13"/>
      <c r="G847" s="10"/>
      <c r="H847" s="13"/>
      <c r="I847" s="13"/>
      <c r="J847" s="33"/>
      <c r="K847" s="33"/>
      <c r="O847" s="24"/>
    </row>
    <row r="848" spans="1:15" ht="15">
      <c r="A848" s="13"/>
      <c r="B848" s="13"/>
      <c r="C848" s="13"/>
      <c r="D848" s="13"/>
      <c r="E848" s="13"/>
      <c r="F848" s="13"/>
      <c r="G848" s="10"/>
      <c r="H848" s="13"/>
      <c r="I848" s="13"/>
      <c r="J848" s="33"/>
      <c r="K848" s="33"/>
      <c r="O848" s="24"/>
    </row>
    <row r="849" spans="1:15" ht="15">
      <c r="A849" s="13"/>
      <c r="B849" s="13"/>
      <c r="C849" s="13"/>
      <c r="D849" s="13"/>
      <c r="E849" s="13"/>
      <c r="F849" s="13"/>
      <c r="G849" s="10"/>
      <c r="H849" s="13"/>
      <c r="I849" s="13"/>
      <c r="J849" s="33"/>
      <c r="K849" s="33"/>
      <c r="O849" s="24"/>
    </row>
    <row r="850" spans="1:15" ht="15">
      <c r="A850" s="13"/>
      <c r="B850" s="13"/>
      <c r="C850" s="13"/>
      <c r="D850" s="13"/>
      <c r="E850" s="13"/>
      <c r="F850" s="13"/>
      <c r="G850" s="10"/>
      <c r="H850" s="13"/>
      <c r="I850" s="13"/>
      <c r="J850" s="33"/>
      <c r="K850" s="33"/>
      <c r="O850" s="24"/>
    </row>
    <row r="851" spans="1:15" ht="15">
      <c r="A851" s="13"/>
      <c r="B851" s="13"/>
      <c r="C851" s="13"/>
      <c r="D851" s="13"/>
      <c r="E851" s="13"/>
      <c r="F851" s="13"/>
      <c r="G851" s="10"/>
      <c r="H851" s="13"/>
      <c r="I851" s="13"/>
      <c r="J851" s="33"/>
      <c r="K851" s="33"/>
      <c r="O851" s="24"/>
    </row>
    <row r="852" spans="1:15" ht="15">
      <c r="A852" s="13"/>
      <c r="B852" s="13"/>
      <c r="C852" s="13"/>
      <c r="D852" s="13"/>
      <c r="E852" s="13"/>
      <c r="F852" s="13"/>
      <c r="G852" s="10"/>
      <c r="H852" s="13"/>
      <c r="I852" s="13"/>
      <c r="J852" s="33"/>
      <c r="K852" s="33"/>
      <c r="O852" s="24"/>
    </row>
    <row r="853" spans="1:15" ht="15">
      <c r="A853" s="13"/>
      <c r="B853" s="13"/>
      <c r="C853" s="13"/>
      <c r="D853" s="13"/>
      <c r="E853" s="13"/>
      <c r="F853" s="13"/>
      <c r="G853" s="10"/>
      <c r="H853" s="13"/>
      <c r="I853" s="13"/>
      <c r="J853" s="33"/>
      <c r="K853" s="33"/>
      <c r="O853" s="24"/>
    </row>
    <row r="854" spans="1:15" ht="15">
      <c r="A854" s="13"/>
      <c r="B854" s="13"/>
      <c r="C854" s="13"/>
      <c r="D854" s="13"/>
      <c r="E854" s="13"/>
      <c r="F854" s="13"/>
      <c r="G854" s="10"/>
      <c r="H854" s="13"/>
      <c r="I854" s="13"/>
      <c r="J854" s="33"/>
      <c r="K854" s="33"/>
      <c r="O854" s="24"/>
    </row>
    <row r="855" spans="1:15" ht="15">
      <c r="A855" s="13"/>
      <c r="B855" s="13"/>
      <c r="C855" s="13"/>
      <c r="D855" s="13"/>
      <c r="E855" s="13"/>
      <c r="F855" s="13"/>
      <c r="G855" s="10"/>
      <c r="H855" s="13"/>
      <c r="I855" s="13"/>
      <c r="J855" s="33"/>
      <c r="K855" s="33"/>
      <c r="O855" s="24"/>
    </row>
    <row r="856" spans="1:15" ht="15">
      <c r="A856" s="13"/>
      <c r="B856" s="13"/>
      <c r="C856" s="13"/>
      <c r="D856" s="13"/>
      <c r="E856" s="13"/>
      <c r="F856" s="13"/>
      <c r="G856" s="10"/>
      <c r="H856" s="13"/>
      <c r="I856" s="13"/>
      <c r="J856" s="33"/>
      <c r="K856" s="33"/>
      <c r="O856" s="24"/>
    </row>
    <row r="857" spans="1:15" ht="15">
      <c r="A857" s="13"/>
      <c r="B857" s="13"/>
      <c r="C857" s="13"/>
      <c r="D857" s="13"/>
      <c r="E857" s="13"/>
      <c r="F857" s="13"/>
      <c r="G857" s="10"/>
      <c r="H857" s="13"/>
      <c r="I857" s="13"/>
      <c r="J857" s="33"/>
      <c r="K857" s="33"/>
      <c r="O857" s="24"/>
    </row>
    <row r="858" spans="1:15" ht="15">
      <c r="A858" s="13"/>
      <c r="B858" s="13"/>
      <c r="C858" s="13"/>
      <c r="D858" s="13"/>
      <c r="E858" s="13"/>
      <c r="F858" s="13"/>
      <c r="G858" s="10"/>
      <c r="H858" s="13"/>
      <c r="I858" s="13"/>
      <c r="J858" s="33"/>
      <c r="K858" s="33"/>
      <c r="O858" s="24"/>
    </row>
    <row r="859" spans="1:15" ht="15">
      <c r="A859" s="13"/>
      <c r="B859" s="13"/>
      <c r="C859" s="13"/>
      <c r="D859" s="13"/>
      <c r="E859" s="13"/>
      <c r="F859" s="13"/>
      <c r="G859" s="10"/>
      <c r="H859" s="13"/>
      <c r="I859" s="13"/>
      <c r="J859" s="33"/>
      <c r="K859" s="33"/>
      <c r="O859" s="24"/>
    </row>
    <row r="860" spans="1:15" ht="15">
      <c r="A860" s="13"/>
      <c r="B860" s="13"/>
      <c r="C860" s="13"/>
      <c r="D860" s="13"/>
      <c r="E860" s="13"/>
      <c r="F860" s="13"/>
      <c r="G860" s="10"/>
      <c r="H860" s="13"/>
      <c r="I860" s="13"/>
      <c r="J860" s="33"/>
      <c r="K860" s="33"/>
      <c r="O860" s="24"/>
    </row>
    <row r="861" spans="1:15" ht="15">
      <c r="A861" s="13"/>
      <c r="B861" s="13"/>
      <c r="C861" s="13"/>
      <c r="D861" s="13"/>
      <c r="E861" s="13"/>
      <c r="F861" s="13"/>
      <c r="G861" s="10"/>
      <c r="H861" s="13"/>
      <c r="I861" s="13"/>
      <c r="J861" s="33"/>
      <c r="K861" s="33"/>
      <c r="O861" s="24"/>
    </row>
    <row r="862" spans="1:15" ht="15">
      <c r="A862" s="13"/>
      <c r="B862" s="13"/>
      <c r="C862" s="13"/>
      <c r="D862" s="13"/>
      <c r="E862" s="13"/>
      <c r="F862" s="13"/>
      <c r="G862" s="10"/>
      <c r="H862" s="13"/>
      <c r="I862" s="13"/>
      <c r="J862" s="33"/>
      <c r="K862" s="33"/>
      <c r="O862" s="24"/>
    </row>
    <row r="863" spans="1:15" ht="15">
      <c r="A863" s="13"/>
      <c r="B863" s="13"/>
      <c r="C863" s="13"/>
      <c r="D863" s="13"/>
      <c r="E863" s="13"/>
      <c r="F863" s="13"/>
      <c r="G863" s="10"/>
      <c r="H863" s="13"/>
      <c r="I863" s="13"/>
      <c r="J863" s="33"/>
      <c r="K863" s="33"/>
      <c r="O863" s="24"/>
    </row>
    <row r="864" spans="1:15" ht="15">
      <c r="A864" s="13"/>
      <c r="B864" s="13"/>
      <c r="C864" s="13"/>
      <c r="D864" s="13"/>
      <c r="E864" s="13"/>
      <c r="F864" s="13"/>
      <c r="G864" s="10"/>
      <c r="H864" s="13"/>
      <c r="I864" s="13"/>
      <c r="J864" s="33"/>
      <c r="K864" s="33"/>
      <c r="O864" s="24"/>
    </row>
    <row r="865" spans="1:15" ht="15">
      <c r="A865" s="13"/>
      <c r="B865" s="13"/>
      <c r="C865" s="13"/>
      <c r="D865" s="13"/>
      <c r="E865" s="13"/>
      <c r="F865" s="13"/>
      <c r="G865" s="10"/>
      <c r="H865" s="13"/>
      <c r="I865" s="13"/>
      <c r="J865" s="33"/>
      <c r="K865" s="33"/>
      <c r="O865" s="24"/>
    </row>
    <row r="866" spans="1:15" ht="15">
      <c r="A866" s="13"/>
      <c r="B866" s="13"/>
      <c r="C866" s="13"/>
      <c r="D866" s="13"/>
      <c r="E866" s="13"/>
      <c r="F866" s="13"/>
      <c r="G866" s="10"/>
      <c r="H866" s="13"/>
      <c r="I866" s="13"/>
      <c r="J866" s="33"/>
      <c r="K866" s="33"/>
      <c r="O866" s="24"/>
    </row>
    <row r="867" spans="1:15" ht="15">
      <c r="A867" s="13"/>
      <c r="B867" s="13"/>
      <c r="C867" s="13"/>
      <c r="D867" s="13"/>
      <c r="E867" s="13"/>
      <c r="F867" s="13"/>
      <c r="G867" s="10"/>
      <c r="H867" s="13"/>
      <c r="I867" s="13"/>
      <c r="J867" s="33"/>
      <c r="K867" s="33"/>
      <c r="O867" s="24"/>
    </row>
    <row r="868" spans="1:15" ht="15">
      <c r="A868" s="13"/>
      <c r="B868" s="13"/>
      <c r="C868" s="13"/>
      <c r="D868" s="13"/>
      <c r="E868" s="13"/>
      <c r="F868" s="13"/>
      <c r="G868" s="10"/>
      <c r="H868" s="13"/>
      <c r="I868" s="13"/>
      <c r="J868" s="33"/>
      <c r="K868" s="33"/>
      <c r="O868" s="24"/>
    </row>
    <row r="869" spans="1:15" ht="15">
      <c r="A869" s="13"/>
      <c r="B869" s="13"/>
      <c r="C869" s="13"/>
      <c r="D869" s="13"/>
      <c r="E869" s="13"/>
      <c r="F869" s="13"/>
      <c r="G869" s="10"/>
      <c r="H869" s="13"/>
      <c r="I869" s="13"/>
      <c r="J869" s="33"/>
      <c r="K869" s="33"/>
      <c r="O869" s="24"/>
    </row>
    <row r="870" spans="1:15" ht="15">
      <c r="A870" s="13"/>
      <c r="B870" s="13"/>
      <c r="C870" s="13"/>
      <c r="D870" s="13"/>
      <c r="E870" s="13"/>
      <c r="F870" s="13"/>
      <c r="G870" s="10"/>
      <c r="H870" s="13"/>
      <c r="I870" s="13"/>
      <c r="J870" s="33"/>
      <c r="K870" s="33"/>
      <c r="O870" s="24"/>
    </row>
    <row r="871" spans="1:15" ht="15">
      <c r="A871" s="13"/>
      <c r="B871" s="13"/>
      <c r="C871" s="13"/>
      <c r="D871" s="13"/>
      <c r="E871" s="13"/>
      <c r="F871" s="13"/>
      <c r="G871" s="10"/>
      <c r="H871" s="13"/>
      <c r="I871" s="13"/>
      <c r="J871" s="33"/>
      <c r="K871" s="33"/>
      <c r="O871" s="24"/>
    </row>
    <row r="872" spans="1:15" ht="15">
      <c r="A872" s="13"/>
      <c r="B872" s="13"/>
      <c r="C872" s="13"/>
      <c r="D872" s="13"/>
      <c r="E872" s="13"/>
      <c r="F872" s="13"/>
      <c r="G872" s="10"/>
      <c r="H872" s="13"/>
      <c r="I872" s="13"/>
      <c r="J872" s="33"/>
      <c r="K872" s="33"/>
      <c r="O872" s="24"/>
    </row>
    <row r="873" spans="1:15" ht="15">
      <c r="A873" s="13"/>
      <c r="B873" s="13"/>
      <c r="C873" s="13"/>
      <c r="D873" s="13"/>
      <c r="E873" s="13"/>
      <c r="F873" s="13"/>
      <c r="G873" s="10"/>
      <c r="H873" s="13"/>
      <c r="I873" s="13"/>
      <c r="J873" s="33"/>
      <c r="K873" s="33"/>
      <c r="O873" s="24"/>
    </row>
    <row r="874" spans="1:15" ht="15">
      <c r="A874" s="13"/>
      <c r="B874" s="13"/>
      <c r="C874" s="13"/>
      <c r="D874" s="13"/>
      <c r="E874" s="13"/>
      <c r="F874" s="13"/>
      <c r="G874" s="10"/>
      <c r="H874" s="13"/>
      <c r="I874" s="13"/>
      <c r="J874" s="33"/>
      <c r="K874" s="33"/>
      <c r="O874" s="24"/>
    </row>
    <row r="875" spans="1:15" ht="15">
      <c r="A875" s="13"/>
      <c r="B875" s="13"/>
      <c r="C875" s="13"/>
      <c r="D875" s="13"/>
      <c r="E875" s="13"/>
      <c r="F875" s="13"/>
      <c r="G875" s="10"/>
      <c r="H875" s="13"/>
      <c r="I875" s="13"/>
      <c r="J875" s="33"/>
      <c r="K875" s="33"/>
      <c r="O875" s="24"/>
    </row>
    <row r="876" spans="1:15" ht="15">
      <c r="A876" s="13"/>
      <c r="B876" s="13"/>
      <c r="C876" s="13"/>
      <c r="D876" s="13"/>
      <c r="E876" s="13"/>
      <c r="F876" s="13"/>
      <c r="G876" s="10"/>
      <c r="H876" s="13"/>
      <c r="I876" s="13"/>
      <c r="J876" s="33"/>
      <c r="K876" s="33"/>
      <c r="O876" s="24"/>
    </row>
    <row r="877" spans="1:15" ht="15">
      <c r="A877" s="13"/>
      <c r="B877" s="13"/>
      <c r="C877" s="13"/>
      <c r="D877" s="13"/>
      <c r="E877" s="13"/>
      <c r="F877" s="13"/>
      <c r="G877" s="10"/>
      <c r="H877" s="13"/>
      <c r="I877" s="13"/>
      <c r="J877" s="33"/>
      <c r="K877" s="33"/>
      <c r="O877" s="24"/>
    </row>
    <row r="878" spans="1:15" ht="15">
      <c r="A878" s="13"/>
      <c r="B878" s="13"/>
      <c r="C878" s="13"/>
      <c r="D878" s="13"/>
      <c r="E878" s="13"/>
      <c r="F878" s="13"/>
      <c r="G878" s="10"/>
      <c r="H878" s="13"/>
      <c r="I878" s="13"/>
      <c r="J878" s="33"/>
      <c r="K878" s="33"/>
      <c r="O878" s="24"/>
    </row>
    <row r="879" spans="1:15" ht="15">
      <c r="A879" s="13"/>
      <c r="B879" s="13"/>
      <c r="C879" s="13"/>
      <c r="D879" s="13"/>
      <c r="E879" s="13"/>
      <c r="F879" s="13"/>
      <c r="G879" s="10"/>
      <c r="H879" s="13"/>
      <c r="I879" s="13"/>
      <c r="J879" s="33"/>
      <c r="K879" s="33"/>
      <c r="O879" s="24"/>
    </row>
    <row r="880" spans="1:15" ht="15">
      <c r="A880" s="13"/>
      <c r="B880" s="13"/>
      <c r="C880" s="13"/>
      <c r="D880" s="13"/>
      <c r="E880" s="13"/>
      <c r="F880" s="13"/>
      <c r="G880" s="10"/>
      <c r="J880" s="33"/>
      <c r="K880" s="33"/>
      <c r="O880" s="24"/>
    </row>
    <row r="881" spans="1:15" ht="15">
      <c r="A881" s="13"/>
      <c r="B881" s="13"/>
      <c r="C881" s="13"/>
      <c r="D881" s="13"/>
      <c r="E881" s="13"/>
      <c r="F881" s="13"/>
      <c r="G881" s="10"/>
      <c r="J881" s="33"/>
      <c r="K881" s="33"/>
      <c r="O881" s="24"/>
    </row>
    <row r="882" spans="1:15" ht="15">
      <c r="A882" s="13"/>
      <c r="B882" s="13"/>
      <c r="C882" s="13"/>
      <c r="D882" s="13"/>
      <c r="E882" s="13"/>
      <c r="F882" s="13"/>
      <c r="G882" s="10"/>
      <c r="J882" s="33"/>
      <c r="K882" s="33"/>
      <c r="O882" s="24"/>
    </row>
    <row r="883" spans="7:15" ht="15">
      <c r="G883" s="10"/>
      <c r="J883" s="33"/>
      <c r="K883" s="33"/>
      <c r="O883" s="24"/>
    </row>
    <row r="884" spans="7:15" ht="15">
      <c r="G884" s="10"/>
      <c r="J884" s="33"/>
      <c r="K884" s="33"/>
      <c r="O884" s="24"/>
    </row>
    <row r="885" spans="7:15" ht="15">
      <c r="G885" s="10"/>
      <c r="J885" s="33"/>
      <c r="K885" s="33"/>
      <c r="O885" s="24"/>
    </row>
    <row r="886" spans="7:15" ht="15">
      <c r="G886" s="10"/>
      <c r="J886" s="33"/>
      <c r="K886" s="33"/>
      <c r="O886" s="24"/>
    </row>
    <row r="887" spans="7:15" ht="15">
      <c r="G887" s="10"/>
      <c r="J887" s="33"/>
      <c r="K887" s="33"/>
      <c r="O887" s="24"/>
    </row>
    <row r="888" spans="7:15" ht="15">
      <c r="G888" s="10"/>
      <c r="J888" s="33"/>
      <c r="K888" s="33"/>
      <c r="O888" s="24"/>
    </row>
    <row r="889" spans="7:15" ht="15">
      <c r="G889" s="10"/>
      <c r="J889" s="33"/>
      <c r="K889" s="33"/>
      <c r="O889" s="24"/>
    </row>
    <row r="890" spans="7:15" ht="15">
      <c r="G890" s="10"/>
      <c r="J890" s="33"/>
      <c r="K890" s="33"/>
      <c r="O890" s="24"/>
    </row>
    <row r="891" spans="7:15" ht="15">
      <c r="G891" s="10"/>
      <c r="J891" s="33"/>
      <c r="K891" s="33"/>
      <c r="O891" s="24"/>
    </row>
    <row r="892" spans="7:15" ht="15">
      <c r="G892" s="10"/>
      <c r="J892" s="33"/>
      <c r="K892" s="33"/>
      <c r="O892" s="24"/>
    </row>
    <row r="893" spans="7:15" ht="15">
      <c r="G893" s="10"/>
      <c r="J893" s="33"/>
      <c r="K893" s="33"/>
      <c r="O893" s="24"/>
    </row>
    <row r="894" spans="7:15" ht="15">
      <c r="G894" s="10"/>
      <c r="J894" s="33"/>
      <c r="K894" s="33"/>
      <c r="O894" s="24"/>
    </row>
    <row r="895" spans="7:15" ht="15">
      <c r="G895" s="10"/>
      <c r="J895" s="33"/>
      <c r="K895" s="33"/>
      <c r="O895" s="24"/>
    </row>
    <row r="896" spans="7:15" ht="15">
      <c r="G896" s="10"/>
      <c r="J896" s="33"/>
      <c r="K896" s="33"/>
      <c r="O896" s="24"/>
    </row>
    <row r="897" spans="7:15" ht="15">
      <c r="G897" s="10"/>
      <c r="J897" s="33"/>
      <c r="K897" s="33"/>
      <c r="O897" s="24"/>
    </row>
    <row r="898" spans="7:15" ht="15">
      <c r="G898" s="10"/>
      <c r="J898" s="33"/>
      <c r="K898" s="33"/>
      <c r="O898" s="24"/>
    </row>
    <row r="899" spans="7:15" ht="15">
      <c r="G899" s="10"/>
      <c r="J899" s="33"/>
      <c r="K899" s="33"/>
      <c r="O899" s="24"/>
    </row>
    <row r="900" spans="7:15" ht="15">
      <c r="G900" s="10"/>
      <c r="J900" s="33"/>
      <c r="K900" s="33"/>
      <c r="O900" s="24"/>
    </row>
    <row r="901" spans="7:15" ht="15">
      <c r="G901" s="10"/>
      <c r="J901" s="33"/>
      <c r="K901" s="33"/>
      <c r="O901" s="24"/>
    </row>
    <row r="902" spans="7:15" ht="15">
      <c r="G902" s="10"/>
      <c r="J902" s="33"/>
      <c r="K902" s="33"/>
      <c r="O902" s="24"/>
    </row>
    <row r="903" spans="7:15" ht="15">
      <c r="G903" s="10"/>
      <c r="J903" s="33"/>
      <c r="K903" s="33"/>
      <c r="O903" s="24"/>
    </row>
    <row r="904" spans="7:15" ht="15">
      <c r="G904" s="10"/>
      <c r="J904" s="33"/>
      <c r="K904" s="33"/>
      <c r="O904" s="24"/>
    </row>
    <row r="905" spans="7:15" ht="15">
      <c r="G905" s="10"/>
      <c r="J905" s="33"/>
      <c r="K905" s="33"/>
      <c r="O905" s="24"/>
    </row>
    <row r="906" spans="7:15" ht="15">
      <c r="G906" s="10"/>
      <c r="J906" s="33"/>
      <c r="K906" s="33"/>
      <c r="O906" s="24"/>
    </row>
    <row r="907" spans="7:15" ht="15">
      <c r="G907" s="10"/>
      <c r="J907" s="33"/>
      <c r="K907" s="33"/>
      <c r="O907" s="24"/>
    </row>
    <row r="908" spans="7:15" ht="15">
      <c r="G908" s="10"/>
      <c r="J908" s="33"/>
      <c r="K908" s="33"/>
      <c r="O908" s="24"/>
    </row>
    <row r="909" spans="7:15" ht="15">
      <c r="G909" s="10"/>
      <c r="J909" s="33"/>
      <c r="K909" s="33"/>
      <c r="O909" s="24"/>
    </row>
    <row r="910" spans="7:15" ht="15">
      <c r="G910" s="10"/>
      <c r="J910" s="33"/>
      <c r="K910" s="33"/>
      <c r="O910" s="24"/>
    </row>
    <row r="911" spans="7:15" ht="15">
      <c r="G911" s="10"/>
      <c r="J911" s="33"/>
      <c r="K911" s="33"/>
      <c r="O911" s="24"/>
    </row>
    <row r="912" spans="7:15" ht="15">
      <c r="G912" s="10"/>
      <c r="J912" s="33"/>
      <c r="K912" s="33"/>
      <c r="O912" s="24"/>
    </row>
    <row r="913" spans="7:15" ht="15">
      <c r="G913" s="10"/>
      <c r="J913" s="33"/>
      <c r="K913" s="33"/>
      <c r="O913" s="24"/>
    </row>
    <row r="914" spans="7:15" ht="15">
      <c r="G914" s="10"/>
      <c r="J914" s="33"/>
      <c r="K914" s="33"/>
      <c r="O914" s="24"/>
    </row>
    <row r="915" spans="7:15" ht="15">
      <c r="G915" s="10"/>
      <c r="J915" s="33"/>
      <c r="K915" s="33"/>
      <c r="O915" s="24"/>
    </row>
    <row r="916" spans="7:15" ht="15">
      <c r="G916" s="10"/>
      <c r="J916" s="33"/>
      <c r="K916" s="33"/>
      <c r="O916" s="24"/>
    </row>
    <row r="917" spans="7:15" ht="15">
      <c r="G917" s="10"/>
      <c r="J917" s="33"/>
      <c r="K917" s="33"/>
      <c r="O917" s="24"/>
    </row>
    <row r="918" spans="7:15" ht="15">
      <c r="G918" s="10"/>
      <c r="J918" s="33"/>
      <c r="K918" s="33"/>
      <c r="O918" s="24"/>
    </row>
    <row r="919" spans="7:15" ht="15">
      <c r="G919" s="10"/>
      <c r="J919" s="33"/>
      <c r="K919" s="33"/>
      <c r="O919" s="24"/>
    </row>
    <row r="920" spans="7:15" ht="15">
      <c r="G920" s="10"/>
      <c r="J920" s="33"/>
      <c r="K920" s="33"/>
      <c r="O920" s="24"/>
    </row>
    <row r="921" spans="7:15" ht="15">
      <c r="G921" s="10"/>
      <c r="J921" s="33"/>
      <c r="K921" s="33"/>
      <c r="O921" s="24"/>
    </row>
    <row r="922" spans="7:15" ht="15">
      <c r="G922" s="10"/>
      <c r="J922" s="33"/>
      <c r="K922" s="33"/>
      <c r="O922" s="24"/>
    </row>
    <row r="923" spans="7:15" ht="15">
      <c r="G923" s="10"/>
      <c r="J923" s="33"/>
      <c r="K923" s="33"/>
      <c r="O923" s="24"/>
    </row>
    <row r="924" spans="7:15" ht="15">
      <c r="G924" s="10"/>
      <c r="J924" s="33"/>
      <c r="K924" s="33"/>
      <c r="O924" s="24"/>
    </row>
    <row r="925" spans="7:15" ht="15">
      <c r="G925" s="10"/>
      <c r="J925" s="33"/>
      <c r="K925" s="33"/>
      <c r="O925" s="24"/>
    </row>
    <row r="926" spans="7:15" ht="15">
      <c r="G926" s="10"/>
      <c r="J926" s="33"/>
      <c r="K926" s="33"/>
      <c r="O926" s="24"/>
    </row>
    <row r="927" spans="7:15" ht="15">
      <c r="G927" s="10"/>
      <c r="J927" s="33"/>
      <c r="K927" s="33"/>
      <c r="O927" s="24"/>
    </row>
    <row r="928" spans="7:15" ht="15">
      <c r="G928" s="10"/>
      <c r="J928" s="33"/>
      <c r="K928" s="33"/>
      <c r="O928" s="24"/>
    </row>
    <row r="929" spans="7:15" ht="15">
      <c r="G929" s="10"/>
      <c r="J929" s="33"/>
      <c r="K929" s="33"/>
      <c r="O929" s="24"/>
    </row>
    <row r="930" spans="7:15" ht="15">
      <c r="G930" s="10"/>
      <c r="J930" s="33"/>
      <c r="K930" s="33"/>
      <c r="O930" s="24"/>
    </row>
    <row r="931" spans="7:15" ht="15">
      <c r="G931" s="10"/>
      <c r="J931" s="33"/>
      <c r="K931" s="33"/>
      <c r="O931" s="24"/>
    </row>
    <row r="932" spans="7:15" ht="15">
      <c r="G932" s="10"/>
      <c r="J932" s="33"/>
      <c r="K932" s="33"/>
      <c r="O932" s="24"/>
    </row>
    <row r="933" spans="7:15" ht="15">
      <c r="G933" s="10"/>
      <c r="J933" s="33"/>
      <c r="K933" s="33"/>
      <c r="O933" s="24"/>
    </row>
    <row r="934" spans="7:15" ht="15">
      <c r="G934" s="10"/>
      <c r="J934" s="33"/>
      <c r="K934" s="33"/>
      <c r="O934" s="24"/>
    </row>
    <row r="935" spans="7:15" ht="15">
      <c r="G935" s="10"/>
      <c r="J935" s="33"/>
      <c r="K935" s="33"/>
      <c r="O935" s="24"/>
    </row>
    <row r="936" spans="7:15" ht="15">
      <c r="G936" s="10"/>
      <c r="J936" s="33"/>
      <c r="K936" s="33"/>
      <c r="O936" s="24"/>
    </row>
    <row r="937" spans="7:15" ht="15">
      <c r="G937" s="10"/>
      <c r="J937" s="33"/>
      <c r="K937" s="33"/>
      <c r="O937" s="24"/>
    </row>
    <row r="938" spans="7:15" ht="15">
      <c r="G938" s="10"/>
      <c r="J938" s="33"/>
      <c r="K938" s="33"/>
      <c r="O938" s="24"/>
    </row>
    <row r="939" spans="7:15" ht="15">
      <c r="G939" s="10"/>
      <c r="J939" s="33"/>
      <c r="K939" s="33"/>
      <c r="O939" s="24"/>
    </row>
    <row r="940" spans="7:15" ht="15">
      <c r="G940" s="10"/>
      <c r="J940" s="33"/>
      <c r="K940" s="33"/>
      <c r="O940" s="24"/>
    </row>
    <row r="941" spans="7:15" ht="15">
      <c r="G941" s="10"/>
      <c r="J941" s="33"/>
      <c r="K941" s="33"/>
      <c r="O941" s="24"/>
    </row>
    <row r="942" spans="7:15" ht="15">
      <c r="G942" s="10"/>
      <c r="J942" s="33"/>
      <c r="K942" s="33"/>
      <c r="O942" s="24"/>
    </row>
    <row r="943" spans="7:15" ht="15">
      <c r="G943" s="10"/>
      <c r="J943" s="33"/>
      <c r="K943" s="33"/>
      <c r="O943" s="24"/>
    </row>
    <row r="944" spans="7:15" ht="15">
      <c r="G944" s="10"/>
      <c r="J944" s="33"/>
      <c r="K944" s="33"/>
      <c r="O944" s="24"/>
    </row>
    <row r="945" spans="7:15" ht="15">
      <c r="G945" s="10"/>
      <c r="J945" s="33"/>
      <c r="K945" s="33"/>
      <c r="O945" s="24"/>
    </row>
    <row r="946" spans="7:15" ht="15">
      <c r="G946" s="10"/>
      <c r="J946" s="33"/>
      <c r="K946" s="33"/>
      <c r="O946" s="24"/>
    </row>
    <row r="947" spans="7:15" ht="15">
      <c r="G947" s="10"/>
      <c r="J947" s="33"/>
      <c r="K947" s="33"/>
      <c r="O947" s="24"/>
    </row>
    <row r="948" spans="7:15" ht="15">
      <c r="G948" s="10"/>
      <c r="J948" s="33"/>
      <c r="K948" s="33"/>
      <c r="O948" s="24"/>
    </row>
    <row r="949" spans="7:15" ht="15">
      <c r="G949" s="10"/>
      <c r="J949" s="33"/>
      <c r="K949" s="33"/>
      <c r="O949" s="24"/>
    </row>
    <row r="950" spans="7:15" ht="15">
      <c r="G950" s="10"/>
      <c r="J950" s="33"/>
      <c r="K950" s="33"/>
      <c r="O950" s="24"/>
    </row>
    <row r="951" spans="7:15" ht="15">
      <c r="G951" s="10"/>
      <c r="J951" s="33"/>
      <c r="K951" s="33"/>
      <c r="O951" s="24"/>
    </row>
    <row r="952" spans="7:15" ht="15">
      <c r="G952" s="10"/>
      <c r="J952" s="33"/>
      <c r="K952" s="33"/>
      <c r="O952" s="24"/>
    </row>
    <row r="953" spans="7:15" ht="15">
      <c r="G953" s="10"/>
      <c r="J953" s="33"/>
      <c r="K953" s="33"/>
      <c r="O953" s="24"/>
    </row>
    <row r="954" spans="7:15" ht="15">
      <c r="G954" s="10"/>
      <c r="J954" s="33"/>
      <c r="K954" s="33"/>
      <c r="O954" s="24"/>
    </row>
    <row r="955" spans="7:15" ht="15">
      <c r="G955" s="10"/>
      <c r="J955" s="33"/>
      <c r="K955" s="33"/>
      <c r="O955" s="24"/>
    </row>
    <row r="956" spans="7:15" ht="15">
      <c r="G956" s="10"/>
      <c r="J956" s="33"/>
      <c r="K956" s="33"/>
      <c r="O956" s="24"/>
    </row>
    <row r="957" spans="7:15" ht="15">
      <c r="G957" s="10"/>
      <c r="J957" s="33"/>
      <c r="K957" s="33"/>
      <c r="O957" s="24"/>
    </row>
    <row r="958" spans="7:15" ht="15">
      <c r="G958" s="10"/>
      <c r="J958" s="33"/>
      <c r="K958" s="33"/>
      <c r="O958" s="24"/>
    </row>
    <row r="959" spans="7:15" ht="15">
      <c r="G959" s="10"/>
      <c r="J959" s="33"/>
      <c r="K959" s="33"/>
      <c r="O959" s="24"/>
    </row>
    <row r="960" spans="7:15" ht="15">
      <c r="G960" s="10"/>
      <c r="J960" s="33"/>
      <c r="K960" s="33"/>
      <c r="O960" s="24"/>
    </row>
    <row r="961" spans="7:15" ht="15">
      <c r="G961" s="10"/>
      <c r="J961" s="33"/>
      <c r="K961" s="33"/>
      <c r="O961" s="24"/>
    </row>
    <row r="962" spans="7:15" ht="15">
      <c r="G962" s="10"/>
      <c r="J962" s="33"/>
      <c r="K962" s="33"/>
      <c r="O962" s="24"/>
    </row>
    <row r="963" spans="7:15" ht="15">
      <c r="G963" s="10"/>
      <c r="J963" s="33"/>
      <c r="K963" s="33"/>
      <c r="O963" s="24"/>
    </row>
    <row r="964" spans="7:15" ht="15">
      <c r="G964" s="10"/>
      <c r="J964" s="33"/>
      <c r="K964" s="33"/>
      <c r="O964" s="24"/>
    </row>
    <row r="965" spans="7:15" ht="15">
      <c r="G965" s="10"/>
      <c r="J965" s="33"/>
      <c r="K965" s="33"/>
      <c r="O965" s="24"/>
    </row>
    <row r="966" spans="7:15" ht="15">
      <c r="G966" s="10"/>
      <c r="J966" s="33"/>
      <c r="K966" s="33"/>
      <c r="O966" s="24"/>
    </row>
    <row r="967" spans="7:15" ht="15">
      <c r="G967" s="10"/>
      <c r="J967" s="33"/>
      <c r="K967" s="33"/>
      <c r="O967" s="24"/>
    </row>
    <row r="968" spans="7:15" ht="15">
      <c r="G968" s="10"/>
      <c r="J968" s="33"/>
      <c r="K968" s="33"/>
      <c r="O968" s="24"/>
    </row>
    <row r="969" spans="7:15" ht="15">
      <c r="G969" s="10"/>
      <c r="J969" s="33"/>
      <c r="K969" s="33"/>
      <c r="O969" s="24"/>
    </row>
    <row r="970" spans="7:15" ht="15">
      <c r="G970" s="10"/>
      <c r="J970" s="33"/>
      <c r="K970" s="33"/>
      <c r="O970" s="24"/>
    </row>
    <row r="971" spans="7:15" ht="15">
      <c r="G971" s="10"/>
      <c r="J971" s="33"/>
      <c r="K971" s="33"/>
      <c r="O971" s="24"/>
    </row>
    <row r="972" spans="7:15" ht="15">
      <c r="G972" s="10"/>
      <c r="J972" s="33"/>
      <c r="K972" s="33"/>
      <c r="O972" s="24"/>
    </row>
    <row r="973" spans="7:15" ht="15">
      <c r="G973" s="10"/>
      <c r="J973" s="33"/>
      <c r="K973" s="33"/>
      <c r="O973" s="24"/>
    </row>
    <row r="974" spans="7:15" ht="15">
      <c r="G974" s="10"/>
      <c r="J974" s="33"/>
      <c r="K974" s="33"/>
      <c r="O974" s="24"/>
    </row>
    <row r="975" spans="7:15" ht="15">
      <c r="G975" s="10"/>
      <c r="J975" s="33"/>
      <c r="K975" s="33"/>
      <c r="O975" s="24"/>
    </row>
    <row r="976" spans="7:15" ht="15">
      <c r="G976" s="10"/>
      <c r="J976" s="33"/>
      <c r="K976" s="33"/>
      <c r="O976" s="24"/>
    </row>
    <row r="977" spans="7:15" ht="15">
      <c r="G977" s="10"/>
      <c r="J977" s="33"/>
      <c r="K977" s="33"/>
      <c r="O977" s="24"/>
    </row>
    <row r="978" spans="7:15" ht="15">
      <c r="G978" s="10"/>
      <c r="J978" s="33"/>
      <c r="K978" s="33"/>
      <c r="O978" s="24"/>
    </row>
    <row r="979" spans="7:15" ht="15">
      <c r="G979" s="10"/>
      <c r="J979" s="33"/>
      <c r="K979" s="33"/>
      <c r="O979" s="24"/>
    </row>
    <row r="980" spans="7:15" ht="15">
      <c r="G980" s="10"/>
      <c r="J980" s="33"/>
      <c r="K980" s="33"/>
      <c r="O980" s="24"/>
    </row>
    <row r="981" spans="7:15" ht="15">
      <c r="G981" s="10"/>
      <c r="J981" s="33"/>
      <c r="K981" s="33"/>
      <c r="O981" s="24"/>
    </row>
    <row r="982" spans="7:15" ht="15">
      <c r="G982" s="10"/>
      <c r="J982" s="33"/>
      <c r="K982" s="33"/>
      <c r="O982" s="24"/>
    </row>
    <row r="983" spans="7:15" ht="15">
      <c r="G983" s="10"/>
      <c r="J983" s="33"/>
      <c r="K983" s="33"/>
      <c r="O983" s="24"/>
    </row>
    <row r="984" spans="7:15" ht="15">
      <c r="G984" s="10"/>
      <c r="J984" s="33"/>
      <c r="K984" s="33"/>
      <c r="O984" s="24"/>
    </row>
    <row r="985" spans="7:15" ht="15">
      <c r="G985" s="10"/>
      <c r="J985" s="33"/>
      <c r="K985" s="33"/>
      <c r="O985" s="24"/>
    </row>
    <row r="986" spans="7:15" ht="15">
      <c r="G986" s="10"/>
      <c r="J986" s="33"/>
      <c r="K986" s="33"/>
      <c r="O986" s="24"/>
    </row>
    <row r="987" spans="7:15" ht="15">
      <c r="G987" s="10"/>
      <c r="J987" s="33"/>
      <c r="K987" s="33"/>
      <c r="O987" s="24"/>
    </row>
    <row r="988" spans="7:15" ht="15">
      <c r="G988" s="10"/>
      <c r="J988" s="33"/>
      <c r="K988" s="33"/>
      <c r="O988" s="24"/>
    </row>
    <row r="989" spans="7:15" ht="15">
      <c r="G989" s="10"/>
      <c r="J989" s="33"/>
      <c r="K989" s="33"/>
      <c r="O989" s="24"/>
    </row>
    <row r="990" spans="7:15" ht="15">
      <c r="G990" s="10"/>
      <c r="J990" s="33"/>
      <c r="K990" s="33"/>
      <c r="O990" s="24"/>
    </row>
    <row r="991" spans="7:15" ht="15">
      <c r="G991" s="10"/>
      <c r="J991" s="33"/>
      <c r="K991" s="33"/>
      <c r="O991" s="24"/>
    </row>
    <row r="992" spans="7:15" ht="15">
      <c r="G992" s="10"/>
      <c r="J992" s="33"/>
      <c r="K992" s="33"/>
      <c r="O992" s="24"/>
    </row>
    <row r="993" spans="7:15" ht="15">
      <c r="G993" s="10"/>
      <c r="J993" s="33"/>
      <c r="K993" s="33"/>
      <c r="O993" s="24"/>
    </row>
    <row r="994" spans="7:15" ht="15">
      <c r="G994" s="10"/>
      <c r="J994" s="33"/>
      <c r="K994" s="33"/>
      <c r="O994" s="24"/>
    </row>
    <row r="995" spans="7:15" ht="15">
      <c r="G995" s="10"/>
      <c r="J995" s="33"/>
      <c r="K995" s="33"/>
      <c r="O995" s="24"/>
    </row>
    <row r="996" spans="7:15" ht="15">
      <c r="G996" s="10"/>
      <c r="J996" s="33"/>
      <c r="K996" s="33"/>
      <c r="O996" s="24"/>
    </row>
    <row r="997" spans="7:15" ht="15">
      <c r="G997" s="10"/>
      <c r="J997" s="33"/>
      <c r="K997" s="33"/>
      <c r="O997" s="24"/>
    </row>
    <row r="998" spans="7:15" ht="15">
      <c r="G998" s="10"/>
      <c r="J998" s="33"/>
      <c r="K998" s="33"/>
      <c r="O998" s="24"/>
    </row>
    <row r="999" spans="7:15" ht="15">
      <c r="G999" s="10"/>
      <c r="J999" s="33"/>
      <c r="K999" s="33"/>
      <c r="O999" s="24"/>
    </row>
    <row r="1000" spans="7:15" ht="15">
      <c r="G1000" s="10"/>
      <c r="J1000" s="33"/>
      <c r="K1000" s="33"/>
      <c r="O1000" s="24"/>
    </row>
    <row r="1001" spans="7:15" ht="15">
      <c r="G1001" s="10"/>
      <c r="J1001" s="33"/>
      <c r="K1001" s="33"/>
      <c r="O1001" s="24"/>
    </row>
    <row r="1002" spans="7:15" ht="15">
      <c r="G1002" s="10"/>
      <c r="J1002" s="33"/>
      <c r="K1002" s="33"/>
      <c r="O1002" s="24"/>
    </row>
    <row r="1003" spans="7:15" ht="15">
      <c r="G1003" s="10"/>
      <c r="J1003" s="33"/>
      <c r="K1003" s="33"/>
      <c r="O1003" s="24"/>
    </row>
    <row r="1004" spans="7:15" ht="15">
      <c r="G1004" s="10"/>
      <c r="J1004" s="33"/>
      <c r="K1004" s="33"/>
      <c r="O1004" s="24"/>
    </row>
    <row r="1005" spans="7:15" ht="15">
      <c r="G1005" s="10"/>
      <c r="J1005" s="33"/>
      <c r="K1005" s="33"/>
      <c r="O1005" s="24"/>
    </row>
    <row r="1006" spans="7:15" ht="15">
      <c r="G1006" s="10"/>
      <c r="J1006" s="33"/>
      <c r="K1006" s="33"/>
      <c r="O1006" s="24"/>
    </row>
    <row r="1007" spans="7:15" ht="15">
      <c r="G1007" s="10"/>
      <c r="J1007" s="33"/>
      <c r="K1007" s="33"/>
      <c r="O1007" s="24"/>
    </row>
    <row r="1008" spans="7:15" ht="15">
      <c r="G1008" s="10"/>
      <c r="J1008" s="33"/>
      <c r="K1008" s="33"/>
      <c r="O1008" s="24"/>
    </row>
    <row r="1009" spans="7:15" ht="15">
      <c r="G1009" s="10"/>
      <c r="J1009" s="33"/>
      <c r="K1009" s="33"/>
      <c r="O1009" s="24"/>
    </row>
    <row r="1010" spans="7:15" ht="15">
      <c r="G1010" s="10"/>
      <c r="J1010" s="33"/>
      <c r="K1010" s="33"/>
      <c r="O1010" s="24"/>
    </row>
    <row r="1011" spans="7:15" ht="15">
      <c r="G1011" s="10"/>
      <c r="J1011" s="33"/>
      <c r="K1011" s="33"/>
      <c r="O1011" s="24"/>
    </row>
    <row r="1012" spans="7:15" ht="15">
      <c r="G1012" s="10"/>
      <c r="J1012" s="33"/>
      <c r="K1012" s="33"/>
      <c r="O1012" s="24"/>
    </row>
    <row r="1013" spans="7:15" ht="15">
      <c r="G1013" s="10"/>
      <c r="J1013" s="33"/>
      <c r="K1013" s="33"/>
      <c r="O1013" s="24"/>
    </row>
    <row r="1014" spans="7:15" ht="15">
      <c r="G1014" s="10"/>
      <c r="J1014" s="33"/>
      <c r="K1014" s="33"/>
      <c r="O1014" s="24"/>
    </row>
    <row r="1015" spans="7:15" ht="15">
      <c r="G1015" s="10"/>
      <c r="J1015" s="33"/>
      <c r="K1015" s="33"/>
      <c r="O1015" s="24"/>
    </row>
    <row r="1016" spans="7:15" ht="15">
      <c r="G1016" s="10"/>
      <c r="J1016" s="33"/>
      <c r="K1016" s="33"/>
      <c r="O1016" s="24"/>
    </row>
    <row r="1017" spans="7:15" ht="15">
      <c r="G1017" s="10"/>
      <c r="J1017" s="33"/>
      <c r="K1017" s="33"/>
      <c r="O1017" s="24"/>
    </row>
    <row r="1018" spans="7:15" ht="15">
      <c r="G1018" s="10"/>
      <c r="J1018" s="33"/>
      <c r="K1018" s="33"/>
      <c r="O1018" s="24"/>
    </row>
    <row r="1019" spans="7:15" ht="15">
      <c r="G1019" s="10"/>
      <c r="J1019" s="33"/>
      <c r="K1019" s="33"/>
      <c r="O1019" s="24"/>
    </row>
    <row r="1020" spans="7:15" ht="15">
      <c r="G1020" s="10"/>
      <c r="J1020" s="33"/>
      <c r="K1020" s="33"/>
      <c r="O1020" s="24"/>
    </row>
    <row r="1021" spans="7:15" ht="15">
      <c r="G1021" s="10"/>
      <c r="J1021" s="33"/>
      <c r="K1021" s="33"/>
      <c r="O1021" s="24"/>
    </row>
    <row r="1022" spans="7:15" ht="15">
      <c r="G1022" s="10"/>
      <c r="J1022" s="33"/>
      <c r="K1022" s="33"/>
      <c r="O1022" s="24"/>
    </row>
    <row r="1023" spans="7:15" ht="15">
      <c r="G1023" s="10"/>
      <c r="J1023" s="33"/>
      <c r="K1023" s="33"/>
      <c r="O1023" s="24"/>
    </row>
    <row r="1024" spans="7:15" ht="15">
      <c r="G1024" s="10"/>
      <c r="J1024" s="33"/>
      <c r="K1024" s="33"/>
      <c r="O1024" s="24"/>
    </row>
    <row r="1025" spans="7:15" ht="15">
      <c r="G1025" s="10"/>
      <c r="J1025" s="33"/>
      <c r="K1025" s="33"/>
      <c r="O1025" s="24"/>
    </row>
    <row r="1026" spans="7:15" ht="15">
      <c r="G1026" s="10"/>
      <c r="J1026" s="33"/>
      <c r="K1026" s="33"/>
      <c r="O1026" s="24"/>
    </row>
    <row r="1027" spans="7:15" ht="15">
      <c r="G1027" s="10"/>
      <c r="J1027" s="33"/>
      <c r="K1027" s="33"/>
      <c r="O1027" s="24"/>
    </row>
    <row r="1028" spans="7:15" ht="15">
      <c r="G1028" s="10"/>
      <c r="J1028" s="33"/>
      <c r="K1028" s="33"/>
      <c r="O1028" s="24"/>
    </row>
    <row r="1029" spans="7:15" ht="15">
      <c r="G1029" s="10"/>
      <c r="J1029" s="33"/>
      <c r="K1029" s="33"/>
      <c r="O1029" s="24"/>
    </row>
    <row r="1030" spans="7:15" ht="15">
      <c r="G1030" s="10"/>
      <c r="J1030" s="33"/>
      <c r="K1030" s="33"/>
      <c r="O1030" s="24"/>
    </row>
    <row r="1031" spans="7:15" ht="15">
      <c r="G1031" s="10"/>
      <c r="J1031" s="33"/>
      <c r="K1031" s="33"/>
      <c r="O1031" s="24"/>
    </row>
    <row r="1032" spans="7:15" ht="15">
      <c r="G1032" s="10"/>
      <c r="J1032" s="33"/>
      <c r="K1032" s="33"/>
      <c r="O1032" s="24"/>
    </row>
    <row r="1033" spans="7:15" ht="15">
      <c r="G1033" s="10"/>
      <c r="J1033" s="33"/>
      <c r="K1033" s="33"/>
      <c r="O1033" s="24"/>
    </row>
    <row r="1034" spans="7:15" ht="15">
      <c r="G1034" s="10"/>
      <c r="J1034" s="33"/>
      <c r="K1034" s="33"/>
      <c r="O1034" s="24"/>
    </row>
    <row r="1035" spans="7:15" ht="15">
      <c r="G1035" s="10"/>
      <c r="J1035" s="33"/>
      <c r="K1035" s="33"/>
      <c r="O1035" s="24"/>
    </row>
    <row r="1036" spans="7:15" ht="15">
      <c r="G1036" s="10"/>
      <c r="J1036" s="33"/>
      <c r="K1036" s="33"/>
      <c r="O1036" s="24"/>
    </row>
    <row r="1037" spans="7:15" ht="15">
      <c r="G1037" s="10"/>
      <c r="J1037" s="33"/>
      <c r="K1037" s="33"/>
      <c r="O1037" s="24"/>
    </row>
    <row r="1038" spans="7:15" ht="15">
      <c r="G1038" s="10"/>
      <c r="J1038" s="33"/>
      <c r="K1038" s="33"/>
      <c r="O1038" s="24"/>
    </row>
    <row r="1039" spans="7:15" ht="15">
      <c r="G1039" s="10"/>
      <c r="J1039" s="33"/>
      <c r="K1039" s="33"/>
      <c r="O1039" s="24"/>
    </row>
    <row r="1040" spans="7:15" ht="15">
      <c r="G1040" s="10"/>
      <c r="J1040" s="33"/>
      <c r="K1040" s="33"/>
      <c r="O1040" s="24"/>
    </row>
    <row r="1041" spans="7:15" ht="15">
      <c r="G1041" s="10"/>
      <c r="J1041" s="33"/>
      <c r="K1041" s="33"/>
      <c r="O1041" s="24"/>
    </row>
    <row r="1042" spans="7:15" ht="15">
      <c r="G1042" s="10"/>
      <c r="J1042" s="33"/>
      <c r="K1042" s="33"/>
      <c r="O1042" s="24"/>
    </row>
    <row r="1043" spans="7:15" ht="15">
      <c r="G1043" s="10"/>
      <c r="J1043" s="33"/>
      <c r="K1043" s="33"/>
      <c r="O1043" s="24"/>
    </row>
    <row r="1044" spans="7:15" ht="15">
      <c r="G1044" s="10"/>
      <c r="J1044" s="33"/>
      <c r="K1044" s="33"/>
      <c r="O1044" s="24"/>
    </row>
    <row r="1045" spans="7:15" ht="15">
      <c r="G1045" s="10"/>
      <c r="J1045" s="33"/>
      <c r="K1045" s="33"/>
      <c r="O1045" s="24"/>
    </row>
    <row r="1046" spans="7:15" ht="15">
      <c r="G1046" s="10"/>
      <c r="J1046" s="33"/>
      <c r="K1046" s="33"/>
      <c r="O1046" s="24"/>
    </row>
    <row r="1047" spans="7:15" ht="15">
      <c r="G1047" s="10"/>
      <c r="J1047" s="33"/>
      <c r="K1047" s="33"/>
      <c r="O1047" s="24"/>
    </row>
    <row r="1048" spans="7:15" ht="15">
      <c r="G1048" s="10"/>
      <c r="J1048" s="33"/>
      <c r="K1048" s="33"/>
      <c r="O1048" s="24"/>
    </row>
    <row r="1049" spans="7:15" ht="15">
      <c r="G1049" s="10"/>
      <c r="J1049" s="33"/>
      <c r="K1049" s="33"/>
      <c r="O1049" s="24"/>
    </row>
    <row r="1050" spans="7:15" ht="15">
      <c r="G1050" s="10"/>
      <c r="J1050" s="33"/>
      <c r="K1050" s="33"/>
      <c r="O1050" s="24"/>
    </row>
    <row r="1051" spans="7:15" ht="15">
      <c r="G1051" s="10"/>
      <c r="J1051" s="33"/>
      <c r="K1051" s="33"/>
      <c r="O1051" s="24"/>
    </row>
    <row r="1052" spans="7:15" ht="15">
      <c r="G1052" s="10"/>
      <c r="J1052" s="33"/>
      <c r="K1052" s="33"/>
      <c r="O1052" s="24"/>
    </row>
    <row r="1053" spans="7:15" ht="15">
      <c r="G1053" s="10"/>
      <c r="J1053" s="33"/>
      <c r="K1053" s="33"/>
      <c r="O1053" s="24"/>
    </row>
    <row r="1054" spans="7:15" ht="15">
      <c r="G1054" s="10"/>
      <c r="J1054" s="33"/>
      <c r="K1054" s="33"/>
      <c r="O1054" s="24"/>
    </row>
    <row r="1055" spans="7:15" ht="15">
      <c r="G1055" s="10"/>
      <c r="J1055" s="33"/>
      <c r="K1055" s="33"/>
      <c r="O1055" s="24"/>
    </row>
    <row r="1056" spans="7:15" ht="15">
      <c r="G1056" s="10"/>
      <c r="J1056" s="33"/>
      <c r="K1056" s="33"/>
      <c r="O1056" s="24"/>
    </row>
    <row r="1057" spans="7:15" ht="15">
      <c r="G1057" s="10"/>
      <c r="J1057" s="33"/>
      <c r="K1057" s="33"/>
      <c r="O1057" s="24"/>
    </row>
    <row r="1058" spans="7:15" ht="15">
      <c r="G1058" s="10"/>
      <c r="J1058" s="33"/>
      <c r="K1058" s="33"/>
      <c r="O1058" s="24"/>
    </row>
    <row r="1059" spans="7:15" ht="15">
      <c r="G1059" s="10"/>
      <c r="J1059" s="33"/>
      <c r="K1059" s="33"/>
      <c r="O1059" s="24"/>
    </row>
    <row r="1060" spans="7:15" ht="15">
      <c r="G1060" s="10"/>
      <c r="J1060" s="33"/>
      <c r="K1060" s="33"/>
      <c r="O1060" s="24"/>
    </row>
    <row r="1061" spans="7:15" ht="15">
      <c r="G1061" s="10"/>
      <c r="J1061" s="33"/>
      <c r="K1061" s="33"/>
      <c r="O1061" s="24"/>
    </row>
    <row r="1062" spans="7:15" ht="15">
      <c r="G1062" s="10"/>
      <c r="J1062" s="33"/>
      <c r="K1062" s="33"/>
      <c r="O1062" s="24"/>
    </row>
    <row r="1063" spans="7:15" ht="15">
      <c r="G1063" s="10"/>
      <c r="J1063" s="33"/>
      <c r="K1063" s="33"/>
      <c r="O1063" s="24"/>
    </row>
    <row r="1064" spans="7:15" ht="15">
      <c r="G1064" s="10"/>
      <c r="J1064" s="33"/>
      <c r="K1064" s="33"/>
      <c r="O1064" s="24"/>
    </row>
    <row r="1065" spans="7:15" ht="15">
      <c r="G1065" s="10"/>
      <c r="J1065" s="33"/>
      <c r="K1065" s="33"/>
      <c r="O1065" s="24"/>
    </row>
    <row r="1066" spans="7:15" ht="15">
      <c r="G1066" s="10"/>
      <c r="J1066" s="33"/>
      <c r="K1066" s="33"/>
      <c r="O1066" s="24"/>
    </row>
    <row r="1067" spans="7:15" ht="15">
      <c r="G1067" s="10"/>
      <c r="J1067" s="33"/>
      <c r="K1067" s="33"/>
      <c r="O1067" s="24"/>
    </row>
    <row r="1068" spans="7:15" ht="15">
      <c r="G1068" s="10"/>
      <c r="J1068" s="33"/>
      <c r="K1068" s="33"/>
      <c r="O1068" s="24"/>
    </row>
    <row r="1069" spans="7:15" ht="15">
      <c r="G1069" s="10"/>
      <c r="J1069" s="33"/>
      <c r="K1069" s="33"/>
      <c r="O1069" s="24"/>
    </row>
    <row r="1070" spans="7:15" ht="15">
      <c r="G1070" s="10"/>
      <c r="J1070" s="33"/>
      <c r="K1070" s="33"/>
      <c r="O1070" s="24"/>
    </row>
    <row r="1071" spans="7:15" ht="15">
      <c r="G1071" s="10"/>
      <c r="J1071" s="33"/>
      <c r="K1071" s="33"/>
      <c r="O1071" s="24"/>
    </row>
    <row r="1072" spans="7:15" ht="15">
      <c r="G1072" s="10"/>
      <c r="J1072" s="33"/>
      <c r="K1072" s="33"/>
      <c r="O1072" s="24"/>
    </row>
    <row r="1073" spans="7:15" ht="15">
      <c r="G1073" s="10"/>
      <c r="J1073" s="33"/>
      <c r="K1073" s="33"/>
      <c r="O1073" s="24"/>
    </row>
    <row r="1074" spans="7:15" ht="15">
      <c r="G1074" s="10"/>
      <c r="J1074" s="33"/>
      <c r="K1074" s="33"/>
      <c r="O1074" s="24"/>
    </row>
    <row r="1075" spans="7:15" ht="15">
      <c r="G1075" s="10"/>
      <c r="J1075" s="33"/>
      <c r="K1075" s="33"/>
      <c r="O1075" s="24"/>
    </row>
    <row r="1076" spans="7:15" ht="15">
      <c r="G1076" s="10"/>
      <c r="J1076" s="33"/>
      <c r="K1076" s="33"/>
      <c r="O1076" s="24"/>
    </row>
    <row r="1077" spans="7:15" ht="15">
      <c r="G1077" s="10"/>
      <c r="J1077" s="33"/>
      <c r="K1077" s="33"/>
      <c r="O1077" s="24"/>
    </row>
    <row r="1078" spans="7:15" ht="15">
      <c r="G1078" s="10"/>
      <c r="J1078" s="33"/>
      <c r="K1078" s="33"/>
      <c r="O1078" s="24"/>
    </row>
    <row r="1079" spans="7:15" ht="15">
      <c r="G1079" s="10"/>
      <c r="J1079" s="33"/>
      <c r="K1079" s="33"/>
      <c r="O1079" s="24"/>
    </row>
    <row r="1080" spans="7:15" ht="15">
      <c r="G1080" s="10"/>
      <c r="J1080" s="33"/>
      <c r="K1080" s="33"/>
      <c r="O1080" s="24"/>
    </row>
    <row r="1081" spans="7:15" ht="15">
      <c r="G1081" s="10"/>
      <c r="J1081" s="33"/>
      <c r="K1081" s="33"/>
      <c r="O1081" s="24"/>
    </row>
    <row r="1082" spans="7:15" ht="15">
      <c r="G1082" s="10"/>
      <c r="J1082" s="33"/>
      <c r="K1082" s="33"/>
      <c r="O1082" s="24"/>
    </row>
    <row r="1083" spans="7:15" ht="15">
      <c r="G1083" s="10"/>
      <c r="J1083" s="33"/>
      <c r="K1083" s="33"/>
      <c r="O1083" s="24"/>
    </row>
    <row r="1084" spans="7:15" ht="15">
      <c r="G1084" s="10"/>
      <c r="J1084" s="33"/>
      <c r="K1084" s="33"/>
      <c r="O1084" s="24"/>
    </row>
    <row r="1085" spans="7:15" ht="15">
      <c r="G1085" s="10"/>
      <c r="J1085" s="33"/>
      <c r="K1085" s="33"/>
      <c r="O1085" s="24"/>
    </row>
    <row r="1086" spans="7:15" ht="15">
      <c r="G1086" s="10"/>
      <c r="J1086" s="33"/>
      <c r="K1086" s="33"/>
      <c r="O1086" s="24"/>
    </row>
    <row r="1087" spans="7:15" ht="15">
      <c r="G1087" s="10"/>
      <c r="J1087" s="33"/>
      <c r="K1087" s="33"/>
      <c r="O1087" s="24"/>
    </row>
    <row r="1088" spans="7:15" ht="15">
      <c r="G1088" s="10"/>
      <c r="J1088" s="33"/>
      <c r="K1088" s="33"/>
      <c r="O1088" s="24"/>
    </row>
    <row r="1089" spans="7:15" ht="15">
      <c r="G1089" s="10"/>
      <c r="J1089" s="33"/>
      <c r="K1089" s="33"/>
      <c r="O1089" s="24"/>
    </row>
    <row r="1090" spans="7:15" ht="15">
      <c r="G1090" s="10"/>
      <c r="J1090" s="33"/>
      <c r="K1090" s="33"/>
      <c r="O1090" s="24"/>
    </row>
    <row r="1091" spans="7:15" ht="15">
      <c r="G1091" s="10"/>
      <c r="J1091" s="33"/>
      <c r="K1091" s="33"/>
      <c r="O1091" s="24"/>
    </row>
    <row r="1092" spans="7:15" ht="15">
      <c r="G1092" s="10"/>
      <c r="J1092" s="33"/>
      <c r="K1092" s="33"/>
      <c r="O1092" s="24"/>
    </row>
    <row r="1093" spans="7:15" ht="15">
      <c r="G1093" s="10"/>
      <c r="J1093" s="33"/>
      <c r="K1093" s="33"/>
      <c r="O1093" s="24"/>
    </row>
    <row r="1094" spans="7:15" ht="15">
      <c r="G1094" s="10"/>
      <c r="J1094" s="33"/>
      <c r="K1094" s="33"/>
      <c r="O1094" s="24"/>
    </row>
    <row r="1095" spans="7:15" ht="15">
      <c r="G1095" s="10"/>
      <c r="J1095" s="33"/>
      <c r="K1095" s="33"/>
      <c r="O1095" s="24"/>
    </row>
    <row r="1096" spans="7:15" ht="15">
      <c r="G1096" s="10"/>
      <c r="J1096" s="33"/>
      <c r="K1096" s="33"/>
      <c r="O1096" s="24"/>
    </row>
    <row r="1097" spans="7:15" ht="15">
      <c r="G1097" s="10"/>
      <c r="J1097" s="33"/>
      <c r="K1097" s="33"/>
      <c r="O1097" s="24"/>
    </row>
    <row r="1098" spans="7:15" ht="15">
      <c r="G1098" s="10"/>
      <c r="J1098" s="33"/>
      <c r="K1098" s="33"/>
      <c r="O1098" s="24"/>
    </row>
    <row r="1099" spans="7:15" ht="15">
      <c r="G1099" s="10"/>
      <c r="J1099" s="33"/>
      <c r="K1099" s="33"/>
      <c r="O1099" s="24"/>
    </row>
    <row r="1100" spans="7:15" ht="15">
      <c r="G1100" s="10"/>
      <c r="J1100" s="33"/>
      <c r="K1100" s="33"/>
      <c r="O1100" s="24"/>
    </row>
    <row r="1101" spans="7:15" ht="15">
      <c r="G1101" s="10"/>
      <c r="J1101" s="33"/>
      <c r="K1101" s="33"/>
      <c r="O1101" s="24"/>
    </row>
    <row r="1102" spans="7:15" ht="15">
      <c r="G1102" s="10"/>
      <c r="J1102" s="33"/>
      <c r="K1102" s="33"/>
      <c r="O1102" s="24"/>
    </row>
    <row r="1103" spans="7:15" ht="15">
      <c r="G1103" s="10"/>
      <c r="J1103" s="33"/>
      <c r="K1103" s="33"/>
      <c r="O1103" s="24"/>
    </row>
    <row r="1104" spans="7:15" ht="15">
      <c r="G1104" s="10"/>
      <c r="J1104" s="33"/>
      <c r="K1104" s="33"/>
      <c r="O1104" s="24"/>
    </row>
    <row r="1105" spans="7:15" ht="15">
      <c r="G1105" s="10"/>
      <c r="J1105" s="33"/>
      <c r="K1105" s="33"/>
      <c r="O1105" s="24"/>
    </row>
    <row r="1106" spans="7:15" ht="15">
      <c r="G1106" s="10"/>
      <c r="J1106" s="33"/>
      <c r="K1106" s="33"/>
      <c r="O1106" s="24"/>
    </row>
    <row r="1107" spans="7:15" ht="15">
      <c r="G1107" s="10"/>
      <c r="J1107" s="33"/>
      <c r="K1107" s="33"/>
      <c r="O1107" s="24"/>
    </row>
    <row r="1108" spans="7:15" ht="15">
      <c r="G1108" s="10"/>
      <c r="J1108" s="33"/>
      <c r="K1108" s="33"/>
      <c r="O1108" s="24"/>
    </row>
    <row r="1109" spans="7:15" ht="15">
      <c r="G1109" s="10"/>
      <c r="J1109" s="33"/>
      <c r="K1109" s="33"/>
      <c r="O1109" s="24"/>
    </row>
    <row r="1110" spans="7:15" ht="15">
      <c r="G1110" s="10"/>
      <c r="J1110" s="33"/>
      <c r="K1110" s="33"/>
      <c r="O1110" s="24"/>
    </row>
    <row r="1111" spans="7:15" ht="15">
      <c r="G1111" s="10"/>
      <c r="J1111" s="33"/>
      <c r="K1111" s="33"/>
      <c r="O1111" s="24"/>
    </row>
    <row r="1112" spans="7:15" ht="15">
      <c r="G1112" s="10"/>
      <c r="J1112" s="33"/>
      <c r="K1112" s="33"/>
      <c r="O1112" s="24"/>
    </row>
    <row r="1113" spans="7:15" ht="15">
      <c r="G1113" s="10"/>
      <c r="J1113" s="33"/>
      <c r="K1113" s="33"/>
      <c r="O1113" s="24"/>
    </row>
    <row r="1114" spans="7:15" ht="15">
      <c r="G1114" s="10"/>
      <c r="J1114" s="33"/>
      <c r="K1114" s="33"/>
      <c r="O1114" s="24"/>
    </row>
    <row r="1115" spans="7:15" ht="15">
      <c r="G1115" s="10"/>
      <c r="J1115" s="33"/>
      <c r="K1115" s="33"/>
      <c r="O1115" s="24"/>
    </row>
    <row r="1116" spans="7:15" ht="15">
      <c r="G1116" s="10"/>
      <c r="J1116" s="33"/>
      <c r="K1116" s="33"/>
      <c r="O1116" s="24"/>
    </row>
    <row r="1117" spans="7:15" ht="15">
      <c r="G1117" s="10"/>
      <c r="J1117" s="33"/>
      <c r="K1117" s="33"/>
      <c r="O1117" s="24"/>
    </row>
    <row r="1118" spans="7:15" ht="15">
      <c r="G1118" s="10"/>
      <c r="J1118" s="33"/>
      <c r="K1118" s="33"/>
      <c r="O1118" s="24"/>
    </row>
    <row r="1119" spans="7:15" ht="15">
      <c r="G1119" s="10"/>
      <c r="J1119" s="33"/>
      <c r="K1119" s="33"/>
      <c r="O1119" s="24"/>
    </row>
    <row r="1120" spans="7:15" ht="15">
      <c r="G1120" s="10"/>
      <c r="J1120" s="33"/>
      <c r="K1120" s="33"/>
      <c r="O1120" s="24"/>
    </row>
    <row r="1121" spans="7:15" ht="15">
      <c r="G1121" s="10"/>
      <c r="J1121" s="33"/>
      <c r="K1121" s="33"/>
      <c r="O1121" s="24"/>
    </row>
    <row r="1122" spans="7:15" ht="15">
      <c r="G1122" s="10"/>
      <c r="J1122" s="33"/>
      <c r="K1122" s="33"/>
      <c r="O1122" s="24"/>
    </row>
    <row r="1123" spans="7:15" ht="15">
      <c r="G1123" s="10"/>
      <c r="J1123" s="33"/>
      <c r="K1123" s="33"/>
      <c r="O1123" s="24"/>
    </row>
    <row r="1124" spans="7:15" ht="15">
      <c r="G1124" s="10"/>
      <c r="J1124" s="33"/>
      <c r="K1124" s="33"/>
      <c r="O1124" s="24"/>
    </row>
    <row r="1125" spans="7:15" ht="15">
      <c r="G1125" s="10"/>
      <c r="J1125" s="33"/>
      <c r="K1125" s="33"/>
      <c r="O1125" s="24"/>
    </row>
    <row r="1126" spans="7:15" ht="15">
      <c r="G1126" s="10"/>
      <c r="J1126" s="33"/>
      <c r="K1126" s="33"/>
      <c r="O1126" s="24"/>
    </row>
    <row r="1127" spans="7:15" ht="15">
      <c r="G1127" s="10"/>
      <c r="J1127" s="33"/>
      <c r="K1127" s="33"/>
      <c r="O1127" s="24"/>
    </row>
    <row r="1128" spans="7:15" ht="15">
      <c r="G1128" s="10"/>
      <c r="J1128" s="33"/>
      <c r="K1128" s="33"/>
      <c r="O1128" s="24"/>
    </row>
    <row r="1129" spans="7:15" ht="15">
      <c r="G1129" s="10"/>
      <c r="J1129" s="33"/>
      <c r="K1129" s="33"/>
      <c r="O1129" s="24"/>
    </row>
    <row r="1130" spans="7:15" ht="15">
      <c r="G1130" s="10"/>
      <c r="J1130" s="33"/>
      <c r="K1130" s="33"/>
      <c r="O1130" s="24"/>
    </row>
    <row r="1131" spans="7:15" ht="15">
      <c r="G1131" s="10"/>
      <c r="J1131" s="33"/>
      <c r="K1131" s="33"/>
      <c r="O1131" s="24"/>
    </row>
    <row r="1132" spans="7:15" ht="15">
      <c r="G1132" s="10"/>
      <c r="J1132" s="33"/>
      <c r="K1132" s="33"/>
      <c r="O1132" s="24"/>
    </row>
    <row r="1133" spans="7:15" ht="15">
      <c r="G1133" s="10"/>
      <c r="J1133" s="33"/>
      <c r="K1133" s="33"/>
      <c r="O1133" s="24"/>
    </row>
    <row r="1134" spans="7:15" ht="15">
      <c r="G1134" s="10"/>
      <c r="J1134" s="33"/>
      <c r="K1134" s="33"/>
      <c r="O1134" s="24"/>
    </row>
    <row r="1135" spans="7:15" ht="15">
      <c r="G1135" s="10"/>
      <c r="J1135" s="33"/>
      <c r="K1135" s="33"/>
      <c r="O1135" s="24"/>
    </row>
    <row r="1136" spans="7:15" ht="15">
      <c r="G1136" s="10"/>
      <c r="J1136" s="33"/>
      <c r="K1136" s="33"/>
      <c r="O1136" s="24"/>
    </row>
    <row r="1137" spans="7:15" ht="15">
      <c r="G1137" s="10"/>
      <c r="J1137" s="33"/>
      <c r="K1137" s="33"/>
      <c r="O1137" s="24"/>
    </row>
    <row r="1138" spans="7:15" ht="15">
      <c r="G1138" s="10"/>
      <c r="J1138" s="33"/>
      <c r="K1138" s="33"/>
      <c r="O1138" s="24"/>
    </row>
    <row r="1139" spans="7:15" ht="15">
      <c r="G1139" s="10"/>
      <c r="J1139" s="33"/>
      <c r="K1139" s="33"/>
      <c r="O1139" s="24"/>
    </row>
    <row r="1140" spans="7:15" ht="15">
      <c r="G1140" s="10"/>
      <c r="J1140" s="33"/>
      <c r="K1140" s="33"/>
      <c r="O1140" s="24"/>
    </row>
    <row r="1141" spans="7:15" ht="15">
      <c r="G1141" s="10"/>
      <c r="J1141" s="33"/>
      <c r="K1141" s="33"/>
      <c r="O1141" s="24"/>
    </row>
    <row r="1142" spans="7:15" ht="15">
      <c r="G1142" s="10"/>
      <c r="J1142" s="33"/>
      <c r="K1142" s="33"/>
      <c r="O1142" s="24"/>
    </row>
    <row r="1143" spans="7:15" ht="15">
      <c r="G1143" s="10"/>
      <c r="J1143" s="33"/>
      <c r="K1143" s="33"/>
      <c r="O1143" s="24"/>
    </row>
    <row r="1144" spans="7:15" ht="15">
      <c r="G1144" s="10"/>
      <c r="J1144" s="33"/>
      <c r="K1144" s="33"/>
      <c r="O1144" s="24"/>
    </row>
    <row r="1145" spans="7:15" ht="15">
      <c r="G1145" s="10"/>
      <c r="J1145" s="33"/>
      <c r="K1145" s="33"/>
      <c r="O1145" s="24"/>
    </row>
    <row r="1146" spans="7:15" ht="15">
      <c r="G1146" s="10"/>
      <c r="J1146" s="33"/>
      <c r="K1146" s="33"/>
      <c r="O1146" s="24"/>
    </row>
    <row r="1147" spans="7:15" ht="15">
      <c r="G1147" s="10"/>
      <c r="J1147" s="33"/>
      <c r="K1147" s="33"/>
      <c r="O1147" s="24"/>
    </row>
    <row r="1148" spans="7:15" ht="15">
      <c r="G1148" s="10"/>
      <c r="J1148" s="33"/>
      <c r="K1148" s="33"/>
      <c r="O1148" s="24"/>
    </row>
    <row r="1149" spans="7:15" ht="15">
      <c r="G1149" s="10"/>
      <c r="J1149" s="33"/>
      <c r="K1149" s="33"/>
      <c r="O1149" s="24"/>
    </row>
    <row r="1150" spans="7:15" ht="15">
      <c r="G1150" s="10"/>
      <c r="J1150" s="33"/>
      <c r="K1150" s="33"/>
      <c r="O1150" s="24"/>
    </row>
    <row r="1151" spans="7:15" ht="15">
      <c r="G1151" s="10"/>
      <c r="J1151" s="33"/>
      <c r="K1151" s="33"/>
      <c r="O1151" s="24"/>
    </row>
    <row r="1152" spans="7:15" ht="15">
      <c r="G1152" s="10"/>
      <c r="J1152" s="33"/>
      <c r="K1152" s="33"/>
      <c r="O1152" s="24"/>
    </row>
    <row r="1153" spans="7:15" ht="15">
      <c r="G1153" s="10"/>
      <c r="J1153" s="33"/>
      <c r="K1153" s="33"/>
      <c r="O1153" s="24"/>
    </row>
    <row r="1154" spans="7:15" ht="15">
      <c r="G1154" s="10"/>
      <c r="J1154" s="33"/>
      <c r="K1154" s="33"/>
      <c r="O1154" s="24"/>
    </row>
    <row r="1155" spans="7:15" ht="15">
      <c r="G1155" s="10"/>
      <c r="J1155" s="33"/>
      <c r="K1155" s="33"/>
      <c r="O1155" s="24"/>
    </row>
    <row r="1156" spans="7:15" ht="15">
      <c r="G1156" s="10"/>
      <c r="J1156" s="33"/>
      <c r="K1156" s="33"/>
      <c r="O1156" s="24"/>
    </row>
    <row r="1157" spans="7:15" ht="15">
      <c r="G1157" s="10"/>
      <c r="J1157" s="33"/>
      <c r="K1157" s="33"/>
      <c r="O1157" s="24"/>
    </row>
    <row r="1158" spans="7:15" ht="15">
      <c r="G1158" s="10"/>
      <c r="J1158" s="33"/>
      <c r="K1158" s="33"/>
      <c r="O1158" s="24"/>
    </row>
    <row r="1159" spans="7:15" ht="15">
      <c r="G1159" s="10"/>
      <c r="J1159" s="33"/>
      <c r="K1159" s="33"/>
      <c r="O1159" s="24"/>
    </row>
    <row r="1160" spans="7:15" ht="15">
      <c r="G1160" s="10"/>
      <c r="J1160" s="33"/>
      <c r="K1160" s="33"/>
      <c r="O1160" s="24"/>
    </row>
    <row r="1161" spans="7:15" ht="15">
      <c r="G1161" s="10"/>
      <c r="J1161" s="33"/>
      <c r="K1161" s="33"/>
      <c r="O1161" s="24"/>
    </row>
    <row r="1162" spans="7:15" ht="15">
      <c r="G1162" s="10"/>
      <c r="J1162" s="33"/>
      <c r="K1162" s="33"/>
      <c r="O1162" s="24"/>
    </row>
    <row r="1163" spans="7:15" ht="15">
      <c r="G1163" s="10"/>
      <c r="J1163" s="33"/>
      <c r="K1163" s="33"/>
      <c r="O1163" s="24"/>
    </row>
    <row r="1164" spans="7:15" ht="15">
      <c r="G1164" s="10"/>
      <c r="J1164" s="33"/>
      <c r="K1164" s="33"/>
      <c r="O1164" s="24"/>
    </row>
    <row r="1165" spans="7:15" ht="15">
      <c r="G1165" s="10"/>
      <c r="J1165" s="33"/>
      <c r="K1165" s="33"/>
      <c r="O1165" s="24"/>
    </row>
    <row r="1166" spans="7:15" ht="15">
      <c r="G1166" s="10"/>
      <c r="J1166" s="33"/>
      <c r="K1166" s="33"/>
      <c r="O1166" s="24"/>
    </row>
    <row r="1167" spans="7:15" ht="15">
      <c r="G1167" s="10"/>
      <c r="J1167" s="33"/>
      <c r="K1167" s="33"/>
      <c r="O1167" s="24"/>
    </row>
    <row r="1168" spans="7:15" ht="15">
      <c r="G1168" s="10"/>
      <c r="J1168" s="33"/>
      <c r="K1168" s="33"/>
      <c r="O1168" s="24"/>
    </row>
    <row r="1169" spans="7:15" ht="15">
      <c r="G1169" s="10"/>
      <c r="J1169" s="33"/>
      <c r="K1169" s="33"/>
      <c r="O1169" s="24"/>
    </row>
    <row r="1170" spans="7:15" ht="15">
      <c r="G1170" s="10"/>
      <c r="J1170" s="33"/>
      <c r="K1170" s="33"/>
      <c r="O1170" s="24"/>
    </row>
    <row r="1171" spans="7:15" ht="15">
      <c r="G1171" s="10"/>
      <c r="J1171" s="33"/>
      <c r="K1171" s="33"/>
      <c r="O1171" s="24"/>
    </row>
    <row r="1172" spans="7:15" ht="15">
      <c r="G1172" s="10"/>
      <c r="J1172" s="33"/>
      <c r="K1172" s="33"/>
      <c r="O1172" s="24"/>
    </row>
    <row r="1173" spans="7:15" ht="15">
      <c r="G1173" s="10"/>
      <c r="J1173" s="33"/>
      <c r="K1173" s="33"/>
      <c r="O1173" s="24"/>
    </row>
    <row r="1174" spans="7:15" ht="15">
      <c r="G1174" s="10"/>
      <c r="J1174" s="33"/>
      <c r="K1174" s="33"/>
      <c r="O1174" s="24"/>
    </row>
    <row r="1175" spans="7:15" ht="15">
      <c r="G1175" s="10"/>
      <c r="J1175" s="33"/>
      <c r="K1175" s="33"/>
      <c r="O1175" s="24"/>
    </row>
    <row r="1176" spans="7:15" ht="15">
      <c r="G1176" s="10"/>
      <c r="J1176" s="33"/>
      <c r="K1176" s="33"/>
      <c r="O1176" s="24"/>
    </row>
    <row r="1177" spans="7:15" ht="15">
      <c r="G1177" s="10"/>
      <c r="J1177" s="33"/>
      <c r="K1177" s="33"/>
      <c r="O1177" s="24"/>
    </row>
    <row r="1178" spans="7:15" ht="15">
      <c r="G1178" s="10"/>
      <c r="J1178" s="33"/>
      <c r="K1178" s="33"/>
      <c r="O1178" s="24"/>
    </row>
    <row r="1179" spans="7:15" ht="15">
      <c r="G1179" s="10"/>
      <c r="J1179" s="33"/>
      <c r="K1179" s="33"/>
      <c r="O1179" s="24"/>
    </row>
    <row r="1180" spans="7:15" ht="15">
      <c r="G1180" s="10"/>
      <c r="J1180" s="33"/>
      <c r="K1180" s="33"/>
      <c r="O1180" s="24"/>
    </row>
    <row r="1181" spans="7:15" ht="15">
      <c r="G1181" s="10"/>
      <c r="J1181" s="33"/>
      <c r="K1181" s="33"/>
      <c r="O1181" s="24"/>
    </row>
    <row r="1182" spans="7:15" ht="15">
      <c r="G1182" s="10"/>
      <c r="J1182" s="33"/>
      <c r="K1182" s="33"/>
      <c r="O1182" s="24"/>
    </row>
    <row r="1183" spans="7:15" ht="15">
      <c r="G1183" s="10"/>
      <c r="J1183" s="33"/>
      <c r="K1183" s="33"/>
      <c r="O1183" s="24"/>
    </row>
    <row r="1184" spans="7:15" ht="15">
      <c r="G1184" s="10"/>
      <c r="J1184" s="33"/>
      <c r="K1184" s="33"/>
      <c r="O1184" s="24"/>
    </row>
    <row r="1185" spans="7:15" ht="15">
      <c r="G1185" s="10"/>
      <c r="J1185" s="33"/>
      <c r="K1185" s="33"/>
      <c r="O1185" s="24"/>
    </row>
    <row r="1186" spans="7:15" ht="15">
      <c r="G1186" s="10"/>
      <c r="J1186" s="33"/>
      <c r="K1186" s="33"/>
      <c r="O1186" s="24"/>
    </row>
    <row r="1187" spans="7:15" ht="15">
      <c r="G1187" s="10"/>
      <c r="J1187" s="33"/>
      <c r="K1187" s="33"/>
      <c r="O1187" s="24"/>
    </row>
    <row r="1188" spans="7:15" ht="15">
      <c r="G1188" s="10"/>
      <c r="J1188" s="33"/>
      <c r="K1188" s="33"/>
      <c r="O1188" s="24"/>
    </row>
    <row r="1189" spans="7:15" ht="15">
      <c r="G1189" s="10"/>
      <c r="J1189" s="33"/>
      <c r="K1189" s="33"/>
      <c r="O1189" s="24"/>
    </row>
    <row r="1190" spans="7:15" ht="15">
      <c r="G1190" s="10"/>
      <c r="J1190" s="33"/>
      <c r="K1190" s="33"/>
      <c r="O1190" s="24"/>
    </row>
    <row r="1191" spans="7:15" ht="15">
      <c r="G1191" s="10"/>
      <c r="J1191" s="33"/>
      <c r="K1191" s="33"/>
      <c r="O1191" s="24"/>
    </row>
    <row r="1192" spans="7:15" ht="15">
      <c r="G1192" s="10"/>
      <c r="J1192" s="33"/>
      <c r="K1192" s="33"/>
      <c r="O1192" s="24"/>
    </row>
    <row r="1193" spans="7:15" ht="15">
      <c r="G1193" s="10"/>
      <c r="J1193" s="33"/>
      <c r="K1193" s="33"/>
      <c r="O1193" s="24"/>
    </row>
    <row r="1194" spans="7:15" ht="15">
      <c r="G1194" s="10"/>
      <c r="J1194" s="33"/>
      <c r="K1194" s="33"/>
      <c r="O1194" s="24"/>
    </row>
    <row r="1195" spans="7:15" ht="15">
      <c r="G1195" s="10"/>
      <c r="J1195" s="33"/>
      <c r="K1195" s="33"/>
      <c r="O1195" s="24"/>
    </row>
    <row r="1196" spans="7:15" ht="15">
      <c r="G1196" s="10"/>
      <c r="J1196" s="33"/>
      <c r="K1196" s="33"/>
      <c r="O1196" s="24"/>
    </row>
    <row r="1197" spans="7:15" ht="15">
      <c r="G1197" s="10"/>
      <c r="J1197" s="33"/>
      <c r="K1197" s="33"/>
      <c r="O1197" s="24"/>
    </row>
    <row r="1198" spans="7:15" ht="15">
      <c r="G1198" s="10"/>
      <c r="J1198" s="33"/>
      <c r="K1198" s="33"/>
      <c r="O1198" s="24"/>
    </row>
    <row r="1199" spans="7:15" ht="15">
      <c r="G1199" s="10"/>
      <c r="J1199" s="33"/>
      <c r="K1199" s="33"/>
      <c r="O1199" s="24"/>
    </row>
    <row r="1200" spans="7:15" ht="15">
      <c r="G1200" s="10"/>
      <c r="J1200" s="33"/>
      <c r="K1200" s="33"/>
      <c r="O1200" s="24"/>
    </row>
    <row r="1201" spans="7:15" ht="15">
      <c r="G1201" s="10"/>
      <c r="J1201" s="33"/>
      <c r="K1201" s="33"/>
      <c r="O1201" s="24"/>
    </row>
    <row r="1202" spans="7:15" ht="15">
      <c r="G1202" s="10"/>
      <c r="J1202" s="33"/>
      <c r="K1202" s="33"/>
      <c r="O1202" s="24"/>
    </row>
    <row r="1203" spans="7:15" ht="15">
      <c r="G1203" s="10"/>
      <c r="J1203" s="33"/>
      <c r="K1203" s="33"/>
      <c r="O1203" s="24"/>
    </row>
    <row r="1204" spans="7:15" ht="15">
      <c r="G1204" s="10"/>
      <c r="J1204" s="33"/>
      <c r="K1204" s="33"/>
      <c r="O1204" s="24"/>
    </row>
    <row r="1205" spans="7:15" ht="15">
      <c r="G1205" s="10"/>
      <c r="J1205" s="33"/>
      <c r="K1205" s="33"/>
      <c r="O1205" s="24"/>
    </row>
    <row r="1206" spans="7:15" ht="15">
      <c r="G1206" s="10"/>
      <c r="J1206" s="33"/>
      <c r="K1206" s="33"/>
      <c r="O1206" s="24"/>
    </row>
    <row r="1207" spans="7:15" ht="15">
      <c r="G1207" s="10"/>
      <c r="J1207" s="33"/>
      <c r="K1207" s="33"/>
      <c r="O1207" s="24"/>
    </row>
    <row r="1208" spans="7:15" ht="15">
      <c r="G1208" s="10"/>
      <c r="J1208" s="33"/>
      <c r="K1208" s="33"/>
      <c r="O1208" s="24"/>
    </row>
    <row r="1209" spans="7:15" ht="15">
      <c r="G1209" s="10"/>
      <c r="J1209" s="33"/>
      <c r="K1209" s="33"/>
      <c r="O1209" s="24"/>
    </row>
    <row r="1210" spans="7:15" ht="15">
      <c r="G1210" s="10"/>
      <c r="J1210" s="33"/>
      <c r="K1210" s="33"/>
      <c r="O1210" s="24"/>
    </row>
    <row r="1211" spans="7:15" ht="15">
      <c r="G1211" s="10"/>
      <c r="J1211" s="33"/>
      <c r="K1211" s="33"/>
      <c r="O1211" s="24"/>
    </row>
    <row r="1212" spans="7:15" ht="15">
      <c r="G1212" s="10"/>
      <c r="J1212" s="33"/>
      <c r="K1212" s="33"/>
      <c r="O1212" s="24"/>
    </row>
    <row r="1213" spans="7:15" ht="15">
      <c r="G1213" s="10"/>
      <c r="J1213" s="33"/>
      <c r="K1213" s="33"/>
      <c r="O1213" s="24"/>
    </row>
    <row r="1214" spans="7:15" ht="15">
      <c r="G1214" s="10"/>
      <c r="J1214" s="33"/>
      <c r="K1214" s="33"/>
      <c r="O1214" s="24"/>
    </row>
    <row r="1215" spans="7:15" ht="15">
      <c r="G1215" s="10"/>
      <c r="J1215" s="33"/>
      <c r="K1215" s="33"/>
      <c r="O1215" s="24"/>
    </row>
    <row r="1216" spans="7:15" ht="15">
      <c r="G1216" s="10"/>
      <c r="J1216" s="33"/>
      <c r="K1216" s="33"/>
      <c r="O1216" s="24"/>
    </row>
    <row r="1217" spans="7:15" ht="15">
      <c r="G1217" s="10"/>
      <c r="J1217" s="33"/>
      <c r="K1217" s="33"/>
      <c r="O1217" s="24"/>
    </row>
    <row r="1218" spans="7:15" ht="15">
      <c r="G1218" s="10"/>
      <c r="J1218" s="33"/>
      <c r="K1218" s="33"/>
      <c r="O1218" s="24"/>
    </row>
    <row r="1219" spans="7:15" ht="15">
      <c r="G1219" s="10"/>
      <c r="J1219" s="33"/>
      <c r="K1219" s="33"/>
      <c r="O1219" s="24"/>
    </row>
    <row r="1220" spans="7:15" ht="15">
      <c r="G1220" s="10"/>
      <c r="J1220" s="33"/>
      <c r="K1220" s="33"/>
      <c r="O1220" s="24"/>
    </row>
    <row r="1221" spans="7:15" ht="15">
      <c r="G1221" s="10"/>
      <c r="J1221" s="33"/>
      <c r="K1221" s="33"/>
      <c r="O1221" s="24"/>
    </row>
    <row r="1222" spans="7:15" ht="15">
      <c r="G1222" s="10"/>
      <c r="J1222" s="33"/>
      <c r="K1222" s="33"/>
      <c r="O1222" s="24"/>
    </row>
    <row r="1223" spans="7:15" ht="15">
      <c r="G1223" s="10"/>
      <c r="J1223" s="33"/>
      <c r="K1223" s="33"/>
      <c r="O1223" s="24"/>
    </row>
    <row r="1224" spans="7:15" ht="15">
      <c r="G1224" s="10"/>
      <c r="J1224" s="33"/>
      <c r="K1224" s="33"/>
      <c r="O1224" s="24"/>
    </row>
    <row r="1225" spans="7:15" ht="15">
      <c r="G1225" s="10"/>
      <c r="J1225" s="33"/>
      <c r="K1225" s="33"/>
      <c r="O1225" s="24"/>
    </row>
    <row r="1226" spans="7:15" ht="15">
      <c r="G1226" s="10"/>
      <c r="J1226" s="33"/>
      <c r="K1226" s="33"/>
      <c r="O1226" s="24"/>
    </row>
    <row r="1227" spans="7:15" ht="15">
      <c r="G1227" s="10"/>
      <c r="J1227" s="33"/>
      <c r="K1227" s="33"/>
      <c r="O1227" s="24"/>
    </row>
    <row r="1228" spans="7:15" ht="15">
      <c r="G1228" s="10"/>
      <c r="J1228" s="33"/>
      <c r="K1228" s="33"/>
      <c r="O1228" s="24"/>
    </row>
    <row r="1229" spans="7:15" ht="15">
      <c r="G1229" s="10"/>
      <c r="J1229" s="33"/>
      <c r="K1229" s="33"/>
      <c r="O1229" s="24"/>
    </row>
    <row r="1230" spans="7:15" ht="15">
      <c r="G1230" s="10"/>
      <c r="J1230" s="33"/>
      <c r="K1230" s="33"/>
      <c r="O1230" s="24"/>
    </row>
    <row r="1231" spans="7:15" ht="15">
      <c r="G1231" s="10"/>
      <c r="J1231" s="33"/>
      <c r="K1231" s="33"/>
      <c r="O1231" s="24"/>
    </row>
    <row r="1232" spans="7:15" ht="15">
      <c r="G1232" s="10"/>
      <c r="J1232" s="33"/>
      <c r="K1232" s="33"/>
      <c r="O1232" s="24"/>
    </row>
    <row r="1233" spans="7:15" ht="15">
      <c r="G1233" s="10"/>
      <c r="J1233" s="33"/>
      <c r="K1233" s="33"/>
      <c r="O1233" s="24"/>
    </row>
    <row r="1234" spans="7:15" ht="15">
      <c r="G1234" s="10"/>
      <c r="J1234" s="33"/>
      <c r="K1234" s="33"/>
      <c r="O1234" s="24"/>
    </row>
    <row r="1235" spans="7:15" ht="15">
      <c r="G1235" s="10"/>
      <c r="J1235" s="33"/>
      <c r="K1235" s="33"/>
      <c r="O1235" s="24"/>
    </row>
    <row r="1236" spans="7:15" ht="15">
      <c r="G1236" s="10"/>
      <c r="J1236" s="33"/>
      <c r="K1236" s="33"/>
      <c r="O1236" s="24"/>
    </row>
    <row r="1237" spans="7:15" ht="15">
      <c r="G1237" s="10"/>
      <c r="J1237" s="33"/>
      <c r="K1237" s="33"/>
      <c r="O1237" s="24"/>
    </row>
    <row r="1238" spans="7:15" ht="15">
      <c r="G1238" s="10"/>
      <c r="J1238" s="33"/>
      <c r="K1238" s="33"/>
      <c r="O1238" s="24"/>
    </row>
    <row r="1239" spans="7:15" ht="15">
      <c r="G1239" s="10"/>
      <c r="J1239" s="33"/>
      <c r="K1239" s="33"/>
      <c r="O1239" s="24"/>
    </row>
    <row r="1240" spans="7:15" ht="15">
      <c r="G1240" s="10"/>
      <c r="J1240" s="33"/>
      <c r="K1240" s="33"/>
      <c r="O1240" s="24"/>
    </row>
    <row r="1241" spans="7:15" ht="15">
      <c r="G1241" s="10"/>
      <c r="J1241" s="33"/>
      <c r="K1241" s="33"/>
      <c r="O1241" s="24"/>
    </row>
    <row r="1242" spans="7:15" ht="15">
      <c r="G1242" s="10"/>
      <c r="J1242" s="33"/>
      <c r="K1242" s="33"/>
      <c r="O1242" s="24"/>
    </row>
    <row r="1243" spans="7:15" ht="15">
      <c r="G1243" s="10"/>
      <c r="J1243" s="33"/>
      <c r="K1243" s="33"/>
      <c r="O1243" s="24"/>
    </row>
    <row r="1244" spans="7:15" ht="15">
      <c r="G1244" s="10"/>
      <c r="J1244" s="33"/>
      <c r="K1244" s="33"/>
      <c r="O1244" s="24"/>
    </row>
    <row r="1245" spans="7:15" ht="15">
      <c r="G1245" s="10"/>
      <c r="J1245" s="33"/>
      <c r="K1245" s="33"/>
      <c r="O1245" s="24"/>
    </row>
    <row r="1246" spans="7:15" ht="15">
      <c r="G1246" s="10"/>
      <c r="J1246" s="33"/>
      <c r="K1246" s="33"/>
      <c r="O1246" s="24"/>
    </row>
    <row r="1247" spans="7:15" ht="15">
      <c r="G1247" s="10"/>
      <c r="J1247" s="33"/>
      <c r="K1247" s="33"/>
      <c r="O1247" s="24"/>
    </row>
    <row r="1248" spans="7:15" ht="15">
      <c r="G1248" s="10"/>
      <c r="J1248" s="33"/>
      <c r="K1248" s="33"/>
      <c r="O1248" s="24"/>
    </row>
    <row r="1249" spans="7:15" ht="15">
      <c r="G1249" s="10"/>
      <c r="J1249" s="33"/>
      <c r="K1249" s="33"/>
      <c r="O1249" s="24"/>
    </row>
    <row r="1250" spans="7:15" ht="15">
      <c r="G1250" s="10"/>
      <c r="J1250" s="33"/>
      <c r="K1250" s="33"/>
      <c r="O1250" s="24"/>
    </row>
    <row r="1251" spans="7:15" ht="15">
      <c r="G1251" s="10"/>
      <c r="J1251" s="33"/>
      <c r="K1251" s="33"/>
      <c r="O1251" s="24"/>
    </row>
    <row r="1252" spans="7:15" ht="15">
      <c r="G1252" s="10"/>
      <c r="J1252" s="33"/>
      <c r="K1252" s="33"/>
      <c r="O1252" s="24"/>
    </row>
    <row r="1253" spans="7:15" ht="15">
      <c r="G1253" s="10"/>
      <c r="J1253" s="33"/>
      <c r="K1253" s="33"/>
      <c r="O1253" s="24"/>
    </row>
    <row r="1254" spans="7:15" ht="15">
      <c r="G1254" s="10"/>
      <c r="J1254" s="33"/>
      <c r="K1254" s="33"/>
      <c r="O1254" s="24"/>
    </row>
    <row r="1255" spans="7:15" ht="15">
      <c r="G1255" s="10"/>
      <c r="J1255" s="33"/>
      <c r="K1255" s="33"/>
      <c r="O1255" s="24"/>
    </row>
    <row r="1256" spans="7:15" ht="15">
      <c r="G1256" s="10"/>
      <c r="J1256" s="33"/>
      <c r="K1256" s="33"/>
      <c r="O1256" s="24"/>
    </row>
    <row r="1257" spans="7:15" ht="15">
      <c r="G1257" s="10"/>
      <c r="J1257" s="33"/>
      <c r="K1257" s="33"/>
      <c r="O1257" s="24"/>
    </row>
    <row r="1258" spans="7:15" ht="15">
      <c r="G1258" s="10"/>
      <c r="J1258" s="33"/>
      <c r="K1258" s="33"/>
      <c r="O1258" s="24"/>
    </row>
    <row r="1259" spans="7:15" ht="15">
      <c r="G1259" s="10"/>
      <c r="J1259" s="33"/>
      <c r="K1259" s="33"/>
      <c r="O1259" s="24"/>
    </row>
    <row r="1260" spans="7:15" ht="15">
      <c r="G1260" s="10"/>
      <c r="J1260" s="33"/>
      <c r="K1260" s="33"/>
      <c r="O1260" s="24"/>
    </row>
    <row r="1261" spans="7:15" ht="15">
      <c r="G1261" s="10"/>
      <c r="J1261" s="33"/>
      <c r="K1261" s="33"/>
      <c r="O1261" s="24"/>
    </row>
    <row r="1262" spans="7:15" ht="15">
      <c r="G1262" s="10"/>
      <c r="J1262" s="33"/>
      <c r="K1262" s="33"/>
      <c r="O1262" s="24"/>
    </row>
    <row r="1263" spans="7:15" ht="15">
      <c r="G1263" s="10"/>
      <c r="J1263" s="33"/>
      <c r="K1263" s="33"/>
      <c r="O1263" s="24"/>
    </row>
    <row r="1264" spans="7:15" ht="15">
      <c r="G1264" s="10"/>
      <c r="J1264" s="33"/>
      <c r="K1264" s="33"/>
      <c r="O1264" s="24"/>
    </row>
    <row r="1265" spans="7:15" ht="15">
      <c r="G1265" s="10"/>
      <c r="J1265" s="33"/>
      <c r="K1265" s="33"/>
      <c r="O1265" s="24"/>
    </row>
    <row r="1266" spans="7:15" ht="15">
      <c r="G1266" s="10"/>
      <c r="J1266" s="33"/>
      <c r="K1266" s="33"/>
      <c r="O1266" s="24"/>
    </row>
    <row r="1267" spans="7:15" ht="15">
      <c r="G1267" s="10"/>
      <c r="J1267" s="33"/>
      <c r="K1267" s="33"/>
      <c r="O1267" s="24"/>
    </row>
    <row r="1268" spans="7:15" ht="15">
      <c r="G1268" s="10"/>
      <c r="J1268" s="33"/>
      <c r="K1268" s="33"/>
      <c r="O1268" s="24"/>
    </row>
    <row r="1269" spans="7:15" ht="15">
      <c r="G1269" s="10"/>
      <c r="J1269" s="33"/>
      <c r="K1269" s="33"/>
      <c r="O1269" s="24"/>
    </row>
    <row r="1270" spans="7:15" ht="15">
      <c r="G1270" s="10"/>
      <c r="J1270" s="33"/>
      <c r="K1270" s="33"/>
      <c r="O1270" s="24"/>
    </row>
    <row r="1271" spans="7:15" ht="15">
      <c r="G1271" s="10"/>
      <c r="J1271" s="33"/>
      <c r="K1271" s="33"/>
      <c r="O1271" s="24"/>
    </row>
    <row r="1272" spans="7:15" ht="15">
      <c r="G1272" s="10"/>
      <c r="J1272" s="33"/>
      <c r="K1272" s="33"/>
      <c r="O1272" s="24"/>
    </row>
    <row r="1273" spans="7:15" ht="15">
      <c r="G1273" s="10"/>
      <c r="J1273" s="33"/>
      <c r="K1273" s="33"/>
      <c r="O1273" s="24"/>
    </row>
    <row r="1274" spans="7:15" ht="15">
      <c r="G1274" s="10"/>
      <c r="J1274" s="33"/>
      <c r="K1274" s="33"/>
      <c r="O1274" s="24"/>
    </row>
    <row r="1275" spans="7:15" ht="15">
      <c r="G1275" s="10"/>
      <c r="J1275" s="33"/>
      <c r="K1275" s="33"/>
      <c r="O1275" s="24"/>
    </row>
    <row r="1276" spans="7:15" ht="15">
      <c r="G1276" s="10"/>
      <c r="J1276" s="33"/>
      <c r="K1276" s="33"/>
      <c r="O1276" s="24"/>
    </row>
    <row r="1277" spans="7:15" ht="15">
      <c r="G1277" s="10"/>
      <c r="J1277" s="33"/>
      <c r="K1277" s="33"/>
      <c r="O1277" s="24"/>
    </row>
    <row r="1278" spans="7:15" ht="15">
      <c r="G1278" s="10"/>
      <c r="J1278" s="33"/>
      <c r="K1278" s="33"/>
      <c r="O1278" s="24"/>
    </row>
    <row r="1279" spans="7:15" ht="15">
      <c r="G1279" s="10"/>
      <c r="J1279" s="33"/>
      <c r="K1279" s="33"/>
      <c r="O1279" s="24"/>
    </row>
    <row r="1280" spans="7:15" ht="15">
      <c r="G1280" s="10"/>
      <c r="J1280" s="33"/>
      <c r="K1280" s="33"/>
      <c r="O1280" s="24"/>
    </row>
    <row r="1281" spans="7:15" ht="15">
      <c r="G1281" s="10"/>
      <c r="J1281" s="33"/>
      <c r="K1281" s="33"/>
      <c r="O1281" s="24"/>
    </row>
    <row r="1282" spans="7:15" ht="15">
      <c r="G1282" s="10"/>
      <c r="J1282" s="33"/>
      <c r="K1282" s="33"/>
      <c r="O1282" s="24"/>
    </row>
    <row r="1283" spans="7:15" ht="15">
      <c r="G1283" s="10"/>
      <c r="J1283" s="33"/>
      <c r="K1283" s="33"/>
      <c r="O1283" s="24"/>
    </row>
    <row r="1284" spans="7:15" ht="15">
      <c r="G1284" s="10"/>
      <c r="J1284" s="33"/>
      <c r="K1284" s="33"/>
      <c r="O1284" s="24"/>
    </row>
    <row r="1285" spans="7:15" ht="15">
      <c r="G1285" s="10"/>
      <c r="J1285" s="33"/>
      <c r="K1285" s="33"/>
      <c r="O1285" s="24"/>
    </row>
    <row r="1286" spans="7:15" ht="15">
      <c r="G1286" s="10"/>
      <c r="J1286" s="33"/>
      <c r="K1286" s="33"/>
      <c r="O1286" s="24"/>
    </row>
    <row r="1287" spans="7:15" ht="15">
      <c r="G1287" s="10"/>
      <c r="J1287" s="33"/>
      <c r="K1287" s="33"/>
      <c r="O1287" s="24"/>
    </row>
    <row r="1288" spans="7:15" ht="15">
      <c r="G1288" s="10"/>
      <c r="J1288" s="33"/>
      <c r="K1288" s="33"/>
      <c r="O1288" s="24"/>
    </row>
    <row r="1289" spans="7:15" ht="15">
      <c r="G1289" s="10"/>
      <c r="J1289" s="33"/>
      <c r="K1289" s="33"/>
      <c r="O1289" s="24"/>
    </row>
    <row r="1290" spans="7:15" ht="15">
      <c r="G1290" s="10"/>
      <c r="J1290" s="33"/>
      <c r="K1290" s="33"/>
      <c r="O1290" s="24"/>
    </row>
    <row r="1291" spans="7:15" ht="15">
      <c r="G1291" s="10"/>
      <c r="J1291" s="33"/>
      <c r="K1291" s="33"/>
      <c r="O1291" s="24"/>
    </row>
    <row r="1292" spans="7:15" ht="15">
      <c r="G1292" s="10"/>
      <c r="J1292" s="33"/>
      <c r="K1292" s="33"/>
      <c r="O1292" s="24"/>
    </row>
    <row r="1293" spans="7:15" ht="15">
      <c r="G1293" s="10"/>
      <c r="J1293" s="33"/>
      <c r="K1293" s="33"/>
      <c r="O1293" s="24"/>
    </row>
    <row r="1294" spans="7:15" ht="15">
      <c r="G1294" s="10"/>
      <c r="J1294" s="33"/>
      <c r="K1294" s="33"/>
      <c r="O1294" s="24"/>
    </row>
    <row r="1295" spans="7:15" ht="15">
      <c r="G1295" s="10"/>
      <c r="J1295" s="33"/>
      <c r="K1295" s="33"/>
      <c r="O1295" s="24"/>
    </row>
    <row r="1296" spans="7:15" ht="15">
      <c r="G1296" s="10"/>
      <c r="J1296" s="33"/>
      <c r="K1296" s="33"/>
      <c r="O1296" s="24"/>
    </row>
    <row r="1297" spans="7:15" ht="15">
      <c r="G1297" s="10"/>
      <c r="J1297" s="33"/>
      <c r="K1297" s="33"/>
      <c r="O1297" s="24"/>
    </row>
    <row r="1298" spans="7:15" ht="15">
      <c r="G1298" s="10"/>
      <c r="J1298" s="33"/>
      <c r="K1298" s="33"/>
      <c r="O1298" s="24"/>
    </row>
    <row r="1299" spans="7:15" ht="15">
      <c r="G1299" s="10"/>
      <c r="J1299" s="33"/>
      <c r="K1299" s="33"/>
      <c r="O1299" s="24"/>
    </row>
    <row r="1300" spans="7:15" ht="15">
      <c r="G1300" s="10"/>
      <c r="J1300" s="33"/>
      <c r="K1300" s="33"/>
      <c r="O1300" s="24"/>
    </row>
    <row r="1301" spans="7:15" ht="15">
      <c r="G1301" s="10"/>
      <c r="J1301" s="33"/>
      <c r="K1301" s="33"/>
      <c r="O1301" s="24"/>
    </row>
    <row r="1302" spans="7:15" ht="15">
      <c r="G1302" s="10"/>
      <c r="J1302" s="33"/>
      <c r="K1302" s="33"/>
      <c r="O1302" s="24"/>
    </row>
    <row r="1303" spans="7:15" ht="15">
      <c r="G1303" s="10"/>
      <c r="J1303" s="33"/>
      <c r="K1303" s="33"/>
      <c r="O1303" s="24"/>
    </row>
    <row r="1304" spans="7:15" ht="15">
      <c r="G1304" s="10"/>
      <c r="J1304" s="33"/>
      <c r="K1304" s="33"/>
      <c r="O1304" s="24"/>
    </row>
    <row r="1305" spans="7:15" ht="15">
      <c r="G1305" s="10"/>
      <c r="J1305" s="33"/>
      <c r="K1305" s="33"/>
      <c r="O1305" s="24"/>
    </row>
    <row r="1306" spans="7:15" ht="15">
      <c r="G1306" s="10"/>
      <c r="J1306" s="33"/>
      <c r="K1306" s="33"/>
      <c r="O1306" s="24"/>
    </row>
    <row r="1307" spans="7:15" ht="15">
      <c r="G1307" s="10"/>
      <c r="J1307" s="33"/>
      <c r="K1307" s="33"/>
      <c r="O1307" s="24"/>
    </row>
    <row r="1308" spans="7:15" ht="15">
      <c r="G1308" s="10"/>
      <c r="J1308" s="33"/>
      <c r="K1308" s="33"/>
      <c r="O1308" s="24"/>
    </row>
    <row r="1309" spans="7:15" ht="15">
      <c r="G1309" s="10"/>
      <c r="J1309" s="33"/>
      <c r="K1309" s="33"/>
      <c r="O1309" s="24"/>
    </row>
    <row r="1310" spans="7:15" ht="15">
      <c r="G1310" s="10"/>
      <c r="J1310" s="33"/>
      <c r="K1310" s="33"/>
      <c r="O1310" s="24"/>
    </row>
    <row r="1311" spans="7:15" ht="15">
      <c r="G1311" s="10"/>
      <c r="J1311" s="33"/>
      <c r="K1311" s="33"/>
      <c r="O1311" s="24"/>
    </row>
    <row r="1312" spans="7:15" ht="15">
      <c r="G1312" s="10"/>
      <c r="J1312" s="33"/>
      <c r="K1312" s="33"/>
      <c r="O1312" s="24"/>
    </row>
    <row r="1313" spans="7:15" ht="15">
      <c r="G1313" s="10"/>
      <c r="J1313" s="33"/>
      <c r="K1313" s="33"/>
      <c r="O1313" s="24"/>
    </row>
    <row r="1314" spans="7:15" ht="15">
      <c r="G1314" s="10"/>
      <c r="J1314" s="33"/>
      <c r="K1314" s="33"/>
      <c r="O1314" s="24"/>
    </row>
    <row r="1315" spans="7:15" ht="15">
      <c r="G1315" s="10"/>
      <c r="J1315" s="33"/>
      <c r="K1315" s="33"/>
      <c r="O1315" s="24"/>
    </row>
    <row r="1316" spans="7:15" ht="15">
      <c r="G1316" s="10"/>
      <c r="J1316" s="33"/>
      <c r="K1316" s="33"/>
      <c r="O1316" s="24"/>
    </row>
    <row r="1317" spans="7:15" ht="15">
      <c r="G1317" s="10"/>
      <c r="J1317" s="33"/>
      <c r="K1317" s="33"/>
      <c r="O1317" s="24"/>
    </row>
    <row r="1318" spans="7:15" ht="15">
      <c r="G1318" s="10"/>
      <c r="J1318" s="33"/>
      <c r="K1318" s="33"/>
      <c r="O1318" s="24"/>
    </row>
    <row r="1319" spans="7:15" ht="15">
      <c r="G1319" s="10"/>
      <c r="J1319" s="33"/>
      <c r="K1319" s="33"/>
      <c r="O1319" s="24"/>
    </row>
    <row r="1320" spans="7:15" ht="15">
      <c r="G1320" s="10"/>
      <c r="J1320" s="33"/>
      <c r="K1320" s="33"/>
      <c r="O1320" s="24"/>
    </row>
    <row r="1321" spans="7:15" ht="15">
      <c r="G1321" s="10"/>
      <c r="J1321" s="33"/>
      <c r="K1321" s="33"/>
      <c r="O1321" s="24"/>
    </row>
    <row r="1322" spans="7:15" ht="15">
      <c r="G1322" s="10"/>
      <c r="J1322" s="33"/>
      <c r="K1322" s="33"/>
      <c r="O1322" s="24"/>
    </row>
    <row r="1323" spans="7:15" ht="15">
      <c r="G1323" s="10"/>
      <c r="J1323" s="33"/>
      <c r="K1323" s="33"/>
      <c r="O1323" s="24"/>
    </row>
    <row r="1324" spans="7:15" ht="15">
      <c r="G1324" s="10"/>
      <c r="J1324" s="33"/>
      <c r="K1324" s="33"/>
      <c r="O1324" s="24"/>
    </row>
    <row r="1325" spans="7:15" ht="15">
      <c r="G1325" s="10"/>
      <c r="J1325" s="33"/>
      <c r="K1325" s="33"/>
      <c r="O1325" s="24"/>
    </row>
    <row r="1326" spans="7:15" ht="15">
      <c r="G1326" s="10"/>
      <c r="J1326" s="33"/>
      <c r="K1326" s="33"/>
      <c r="O1326" s="24"/>
    </row>
    <row r="1327" spans="7:15" ht="15">
      <c r="G1327" s="10"/>
      <c r="J1327" s="33"/>
      <c r="K1327" s="33"/>
      <c r="O1327" s="24"/>
    </row>
    <row r="1328" spans="7:15" ht="15">
      <c r="G1328" s="10"/>
      <c r="J1328" s="33"/>
      <c r="K1328" s="33"/>
      <c r="O1328" s="24"/>
    </row>
    <row r="1329" spans="7:15" ht="15">
      <c r="G1329" s="10"/>
      <c r="J1329" s="33"/>
      <c r="K1329" s="33"/>
      <c r="O1329" s="24"/>
    </row>
    <row r="1330" spans="7:15" ht="15">
      <c r="G1330" s="10"/>
      <c r="J1330" s="33"/>
      <c r="K1330" s="33"/>
      <c r="O1330" s="24"/>
    </row>
    <row r="1331" spans="7:15" ht="15">
      <c r="G1331" s="10"/>
      <c r="J1331" s="33"/>
      <c r="K1331" s="33"/>
      <c r="O1331" s="24"/>
    </row>
    <row r="1332" spans="7:15" ht="15">
      <c r="G1332" s="10"/>
      <c r="J1332" s="33"/>
      <c r="K1332" s="33"/>
      <c r="O1332" s="24"/>
    </row>
    <row r="1333" spans="7:15" ht="15">
      <c r="G1333" s="10"/>
      <c r="J1333" s="33"/>
      <c r="K1333" s="33"/>
      <c r="O1333" s="24"/>
    </row>
    <row r="1334" spans="7:15" ht="15">
      <c r="G1334" s="10"/>
      <c r="J1334" s="33"/>
      <c r="K1334" s="33"/>
      <c r="O1334" s="24"/>
    </row>
    <row r="1335" spans="7:15" ht="15">
      <c r="G1335" s="10"/>
      <c r="J1335" s="33"/>
      <c r="K1335" s="33"/>
      <c r="O1335" s="24"/>
    </row>
    <row r="1336" spans="7:15" ht="15">
      <c r="G1336" s="10"/>
      <c r="J1336" s="33"/>
      <c r="K1336" s="33"/>
      <c r="O1336" s="24"/>
    </row>
    <row r="1337" spans="7:15" ht="15">
      <c r="G1337" s="10"/>
      <c r="J1337" s="33"/>
      <c r="K1337" s="33"/>
      <c r="O1337" s="24"/>
    </row>
    <row r="1338" spans="7:15" ht="15">
      <c r="G1338" s="10"/>
      <c r="J1338" s="33"/>
      <c r="K1338" s="33"/>
      <c r="O1338" s="24"/>
    </row>
    <row r="1339" spans="7:15" ht="15">
      <c r="G1339" s="10"/>
      <c r="J1339" s="33"/>
      <c r="K1339" s="33"/>
      <c r="O1339" s="24"/>
    </row>
    <row r="1340" spans="7:15" ht="15">
      <c r="G1340" s="10"/>
      <c r="J1340" s="33"/>
      <c r="K1340" s="33"/>
      <c r="O1340" s="24"/>
    </row>
    <row r="1341" spans="7:15" ht="15">
      <c r="G1341" s="10"/>
      <c r="J1341" s="33"/>
      <c r="K1341" s="33"/>
      <c r="O1341" s="24"/>
    </row>
    <row r="1342" spans="7:15" ht="15">
      <c r="G1342" s="10"/>
      <c r="J1342" s="33"/>
      <c r="K1342" s="33"/>
      <c r="O1342" s="24"/>
    </row>
    <row r="1343" spans="7:15" ht="15">
      <c r="G1343" s="10"/>
      <c r="J1343" s="33"/>
      <c r="K1343" s="33"/>
      <c r="O1343" s="24"/>
    </row>
    <row r="1344" spans="7:15" ht="15">
      <c r="G1344" s="10"/>
      <c r="J1344" s="33"/>
      <c r="K1344" s="33"/>
      <c r="O1344" s="24"/>
    </row>
    <row r="1345" spans="7:15" ht="15">
      <c r="G1345" s="10"/>
      <c r="J1345" s="33"/>
      <c r="K1345" s="33"/>
      <c r="O1345" s="24"/>
    </row>
    <row r="1346" spans="7:15" ht="15">
      <c r="G1346" s="10"/>
      <c r="J1346" s="33"/>
      <c r="K1346" s="33"/>
      <c r="O1346" s="24"/>
    </row>
    <row r="1347" spans="7:15" ht="15">
      <c r="G1347" s="10"/>
      <c r="J1347" s="33"/>
      <c r="K1347" s="33"/>
      <c r="O1347" s="24"/>
    </row>
    <row r="1348" spans="7:15" ht="15">
      <c r="G1348" s="10"/>
      <c r="J1348" s="33"/>
      <c r="K1348" s="33"/>
      <c r="O1348" s="24"/>
    </row>
    <row r="1349" spans="7:15" ht="15">
      <c r="G1349" s="10"/>
      <c r="J1349" s="33"/>
      <c r="K1349" s="33"/>
      <c r="O1349" s="24"/>
    </row>
    <row r="1350" spans="7:15" ht="15">
      <c r="G1350" s="10"/>
      <c r="J1350" s="33"/>
      <c r="K1350" s="33"/>
      <c r="O1350" s="24"/>
    </row>
    <row r="1351" spans="7:15" ht="15">
      <c r="G1351" s="10"/>
      <c r="J1351" s="33"/>
      <c r="K1351" s="33"/>
      <c r="O1351" s="24"/>
    </row>
    <row r="1352" spans="7:15" ht="15">
      <c r="G1352" s="10"/>
      <c r="J1352" s="33"/>
      <c r="K1352" s="33"/>
      <c r="O1352" s="24"/>
    </row>
    <row r="1353" spans="7:15" ht="15">
      <c r="G1353" s="10"/>
      <c r="O1353" s="24"/>
    </row>
    <row r="1354" spans="7:15" ht="15">
      <c r="G1354" s="10"/>
      <c r="O1354" s="24"/>
    </row>
    <row r="1355" spans="7:15" ht="15">
      <c r="G1355" s="10"/>
      <c r="O1355" s="24"/>
    </row>
    <row r="1356" spans="7:15" ht="15">
      <c r="G1356" s="10"/>
      <c r="O1356" s="24"/>
    </row>
    <row r="1357" spans="7:15" ht="15">
      <c r="G1357" s="10"/>
      <c r="O1357" s="24"/>
    </row>
    <row r="1358" spans="7:15" ht="15">
      <c r="G1358" s="10"/>
      <c r="O1358" s="24"/>
    </row>
    <row r="1359" spans="7:15" ht="15">
      <c r="G1359" s="10"/>
      <c r="O1359" s="24"/>
    </row>
    <row r="1360" spans="7:15" ht="15">
      <c r="G1360" s="10"/>
      <c r="O1360" s="24"/>
    </row>
    <row r="1361" spans="7:15" ht="15">
      <c r="G1361" s="10"/>
      <c r="O1361" s="24"/>
    </row>
    <row r="1362" spans="7:15" ht="15">
      <c r="G1362" s="10"/>
      <c r="O1362" s="24"/>
    </row>
    <row r="1363" spans="7:15" ht="15">
      <c r="G1363" s="10"/>
      <c r="O1363" s="24"/>
    </row>
    <row r="1364" spans="7:15" ht="15">
      <c r="G1364" s="10"/>
      <c r="O1364" s="24"/>
    </row>
    <row r="1365" spans="7:15" ht="15">
      <c r="G1365" s="10"/>
      <c r="O1365" s="24"/>
    </row>
    <row r="1366" spans="7:15" ht="15">
      <c r="G1366" s="10"/>
      <c r="O1366" s="24"/>
    </row>
    <row r="1367" spans="7:15" ht="15">
      <c r="G1367" s="10"/>
      <c r="O1367" s="24"/>
    </row>
    <row r="1368" spans="7:15" ht="15">
      <c r="G1368" s="10"/>
      <c r="O1368" s="24"/>
    </row>
    <row r="1369" spans="7:15" ht="15">
      <c r="G1369" s="10"/>
      <c r="O1369" s="24"/>
    </row>
    <row r="1370" spans="7:15" ht="15">
      <c r="G1370" s="10"/>
      <c r="O1370" s="24"/>
    </row>
    <row r="1371" spans="7:15" ht="15">
      <c r="G1371" s="10"/>
      <c r="O1371" s="24"/>
    </row>
    <row r="1372" spans="7:15" ht="15">
      <c r="G1372" s="10"/>
      <c r="O1372" s="24"/>
    </row>
    <row r="1373" spans="7:15" ht="15">
      <c r="G1373" s="10"/>
      <c r="O1373" s="24"/>
    </row>
    <row r="1374" spans="7:15" ht="15">
      <c r="G1374" s="10"/>
      <c r="O1374" s="24"/>
    </row>
    <row r="1375" spans="7:15" ht="15">
      <c r="G1375" s="10"/>
      <c r="O1375" s="24"/>
    </row>
    <row r="1376" spans="7:15" ht="15">
      <c r="G1376" s="10"/>
      <c r="O1376" s="24"/>
    </row>
    <row r="1377" spans="7:15" ht="15">
      <c r="G1377" s="10"/>
      <c r="O1377" s="24"/>
    </row>
    <row r="1378" spans="7:15" ht="15">
      <c r="G1378" s="10"/>
      <c r="O1378" s="24"/>
    </row>
    <row r="1379" spans="7:15" ht="15">
      <c r="G1379" s="10"/>
      <c r="O1379" s="24"/>
    </row>
    <row r="1380" spans="7:15" ht="15">
      <c r="G1380" s="10"/>
      <c r="O1380" s="24"/>
    </row>
    <row r="1381" spans="7:15" ht="15">
      <c r="G1381" s="10"/>
      <c r="O1381" s="24"/>
    </row>
    <row r="1382" spans="7:15" ht="15">
      <c r="G1382" s="10"/>
      <c r="O1382" s="24"/>
    </row>
    <row r="1383" spans="7:15" ht="15">
      <c r="G1383" s="10"/>
      <c r="O1383" s="24"/>
    </row>
    <row r="1384" spans="7:15" ht="15">
      <c r="G1384" s="10"/>
      <c r="O1384" s="24"/>
    </row>
    <row r="1385" spans="7:15" ht="15">
      <c r="G1385" s="10"/>
      <c r="O1385" s="24"/>
    </row>
    <row r="1386" spans="7:15" ht="15">
      <c r="G1386" s="10"/>
      <c r="O1386" s="24"/>
    </row>
    <row r="1387" spans="7:15" ht="15">
      <c r="G1387" s="10"/>
      <c r="O1387" s="24"/>
    </row>
    <row r="1388" spans="7:15" ht="15">
      <c r="G1388" s="10"/>
      <c r="O1388" s="24"/>
    </row>
    <row r="1389" spans="7:15" ht="15">
      <c r="G1389" s="10"/>
      <c r="O1389" s="24"/>
    </row>
    <row r="1390" spans="7:15" ht="15">
      <c r="G1390" s="10"/>
      <c r="O1390" s="24"/>
    </row>
    <row r="1391" spans="7:15" ht="15">
      <c r="G1391" s="10"/>
      <c r="O1391" s="24"/>
    </row>
    <row r="1392" spans="7:15" ht="15">
      <c r="G1392" s="10"/>
      <c r="O1392" s="24"/>
    </row>
    <row r="1393" spans="7:15" ht="15">
      <c r="G1393" s="10"/>
      <c r="O1393" s="24"/>
    </row>
    <row r="1394" spans="7:15" ht="15">
      <c r="G1394" s="10"/>
      <c r="O1394" s="24"/>
    </row>
    <row r="1395" spans="7:15" ht="15">
      <c r="G1395" s="10"/>
      <c r="O1395" s="24"/>
    </row>
    <row r="1396" spans="7:15" ht="15">
      <c r="G1396" s="10"/>
      <c r="O1396" s="24"/>
    </row>
    <row r="1397" spans="7:15" ht="15">
      <c r="G1397" s="10"/>
      <c r="O1397" s="24"/>
    </row>
    <row r="1398" spans="7:15" ht="15">
      <c r="G1398" s="10"/>
      <c r="O1398" s="24"/>
    </row>
    <row r="1399" spans="7:15" ht="15">
      <c r="G1399" s="10"/>
      <c r="O1399" s="24"/>
    </row>
    <row r="1400" spans="7:15" ht="15">
      <c r="G1400" s="10"/>
      <c r="O1400" s="24"/>
    </row>
    <row r="1401" spans="7:15" ht="15">
      <c r="G1401" s="10"/>
      <c r="O1401" s="24"/>
    </row>
    <row r="1402" spans="7:15" ht="15">
      <c r="G1402" s="10"/>
      <c r="O1402" s="24"/>
    </row>
    <row r="1403" spans="7:15" ht="15">
      <c r="G1403" s="10"/>
      <c r="O1403" s="24"/>
    </row>
    <row r="1404" spans="7:15" ht="15">
      <c r="G1404" s="10"/>
      <c r="O1404" s="24"/>
    </row>
    <row r="1405" spans="7:15" ht="15">
      <c r="G1405" s="10"/>
      <c r="O1405" s="24"/>
    </row>
    <row r="1406" spans="7:15" ht="15">
      <c r="G1406" s="10"/>
      <c r="O1406" s="24"/>
    </row>
    <row r="1407" spans="7:15" ht="15">
      <c r="G1407" s="10"/>
      <c r="O1407" s="24"/>
    </row>
    <row r="1408" spans="7:15" ht="15">
      <c r="G1408" s="10"/>
      <c r="O1408" s="24"/>
    </row>
    <row r="1409" spans="7:15" ht="15">
      <c r="G1409" s="10"/>
      <c r="O1409" s="24"/>
    </row>
    <row r="1410" spans="7:15" ht="15">
      <c r="G1410" s="10"/>
      <c r="O1410" s="24"/>
    </row>
    <row r="1411" spans="7:15" ht="15">
      <c r="G1411" s="10"/>
      <c r="O1411" s="24"/>
    </row>
    <row r="1412" spans="7:15" ht="15">
      <c r="G1412" s="10"/>
      <c r="O1412" s="24"/>
    </row>
    <row r="1413" spans="7:15" ht="15">
      <c r="G1413" s="10"/>
      <c r="O1413" s="24"/>
    </row>
    <row r="1414" spans="7:15" ht="15">
      <c r="G1414" s="10"/>
      <c r="O1414" s="24"/>
    </row>
    <row r="1415" spans="7:15" ht="15">
      <c r="G1415" s="10"/>
      <c r="O1415" s="24"/>
    </row>
    <row r="1416" spans="7:15" ht="15">
      <c r="G1416" s="10"/>
      <c r="O1416" s="24"/>
    </row>
    <row r="1417" spans="7:15" ht="15">
      <c r="G1417" s="10"/>
      <c r="O1417" s="24"/>
    </row>
    <row r="1418" spans="7:15" ht="12.75">
      <c r="G1418" s="13"/>
      <c r="O1418" s="24"/>
    </row>
    <row r="1419" spans="7:15" ht="12.75">
      <c r="G1419" s="13"/>
      <c r="O1419" s="24"/>
    </row>
    <row r="1420" spans="7:15" ht="12.75">
      <c r="G1420" s="13"/>
      <c r="O1420" s="24"/>
    </row>
    <row r="1421" spans="7:15" ht="12.75">
      <c r="G1421" s="13"/>
      <c r="O1421" s="24"/>
    </row>
    <row r="1422" spans="7:15" ht="12.75">
      <c r="G1422" s="13"/>
      <c r="O1422" s="24"/>
    </row>
    <row r="1423" spans="7:15" ht="12.75">
      <c r="G1423" s="13"/>
      <c r="O1423" s="24"/>
    </row>
    <row r="1424" spans="7:15" ht="12.75">
      <c r="G1424" s="13"/>
      <c r="O1424" s="24"/>
    </row>
    <row r="1425" spans="7:15" ht="12.75">
      <c r="G1425" s="13"/>
      <c r="O1425" s="24"/>
    </row>
    <row r="1426" spans="7:15" ht="12.75">
      <c r="G1426" s="13"/>
      <c r="O1426" s="24"/>
    </row>
    <row r="1427" spans="7:15" ht="12.75">
      <c r="G1427" s="13"/>
      <c r="O1427" s="24"/>
    </row>
    <row r="1428" spans="7:15" ht="12.75">
      <c r="G1428" s="13"/>
      <c r="O1428" s="24"/>
    </row>
    <row r="1429" spans="7:15" ht="12.75">
      <c r="G1429" s="13"/>
      <c r="O1429" s="24"/>
    </row>
    <row r="1430" spans="7:15" ht="12.75">
      <c r="G1430" s="13"/>
      <c r="O1430" s="24"/>
    </row>
    <row r="1431" spans="7:15" ht="12.75">
      <c r="G1431" s="13"/>
      <c r="O1431" s="24"/>
    </row>
    <row r="1432" spans="7:15" ht="12.75">
      <c r="G1432" s="13"/>
      <c r="O1432" s="24"/>
    </row>
    <row r="1433" spans="7:15" ht="12.75">
      <c r="G1433" s="13"/>
      <c r="O1433" s="24"/>
    </row>
    <row r="1434" spans="7:15" ht="12.75">
      <c r="G1434" s="13"/>
      <c r="O1434" s="24"/>
    </row>
    <row r="1435" spans="7:15" ht="12.75">
      <c r="G1435" s="13"/>
      <c r="O1435" s="24"/>
    </row>
    <row r="1436" spans="7:15" ht="12.75">
      <c r="G1436" s="13"/>
      <c r="O1436" s="24"/>
    </row>
    <row r="1437" spans="7:15" ht="12.75">
      <c r="G1437" s="13"/>
      <c r="O1437" s="24"/>
    </row>
    <row r="1438" spans="7:15" ht="12.75">
      <c r="G1438" s="13"/>
      <c r="O1438" s="24"/>
    </row>
    <row r="1439" spans="7:15" ht="12.75">
      <c r="G1439" s="13"/>
      <c r="O1439" s="24"/>
    </row>
    <row r="1440" spans="7:15" ht="12.75">
      <c r="G1440" s="13"/>
      <c r="O1440" s="24"/>
    </row>
    <row r="1441" spans="7:15" ht="12.75">
      <c r="G1441" s="13"/>
      <c r="O1441" s="24"/>
    </row>
    <row r="1442" spans="7:15" ht="12.75">
      <c r="G1442" s="13"/>
      <c r="O1442" s="24"/>
    </row>
    <row r="1443" spans="7:15" ht="12.75">
      <c r="G1443" s="13"/>
      <c r="O1443" s="24"/>
    </row>
    <row r="1444" spans="7:15" ht="12.75">
      <c r="G1444" s="13"/>
      <c r="O1444" s="24"/>
    </row>
    <row r="1445" spans="7:15" ht="12.75">
      <c r="G1445" s="13"/>
      <c r="O1445" s="24"/>
    </row>
    <row r="1446" spans="7:15" ht="12.75">
      <c r="G1446" s="13"/>
      <c r="O1446" s="24"/>
    </row>
    <row r="1447" spans="7:15" ht="12.75">
      <c r="G1447" s="13"/>
      <c r="O1447" s="24"/>
    </row>
    <row r="1448" spans="7:15" ht="12.75">
      <c r="G1448" s="13"/>
      <c r="O1448" s="24"/>
    </row>
    <row r="1449" spans="7:15" ht="12.75">
      <c r="G1449" s="13"/>
      <c r="O1449" s="24"/>
    </row>
    <row r="1450" spans="7:15" ht="12.75">
      <c r="G1450" s="13"/>
      <c r="O1450" s="24"/>
    </row>
    <row r="1451" spans="7:15" ht="12.75">
      <c r="G1451" s="13"/>
      <c r="O1451" s="24"/>
    </row>
    <row r="1452" spans="7:15" ht="12.75">
      <c r="G1452" s="13"/>
      <c r="O1452" s="24"/>
    </row>
    <row r="1453" spans="7:15" ht="12.75">
      <c r="G1453" s="13"/>
      <c r="O1453" s="24"/>
    </row>
    <row r="1454" spans="7:15" ht="12.75">
      <c r="G1454" s="13"/>
      <c r="O1454" s="24"/>
    </row>
    <row r="1455" spans="7:15" ht="12.75">
      <c r="G1455" s="13"/>
      <c r="O1455" s="24"/>
    </row>
    <row r="1456" spans="7:15" ht="12.75">
      <c r="G1456" s="13"/>
      <c r="O1456" s="24"/>
    </row>
    <row r="1457" spans="7:15" ht="12.75">
      <c r="G1457" s="13"/>
      <c r="O1457" s="24"/>
    </row>
    <row r="1458" spans="7:15" ht="12.75">
      <c r="G1458" s="13"/>
      <c r="O1458" s="24"/>
    </row>
    <row r="1459" ht="12.75">
      <c r="G1459" s="13"/>
    </row>
    <row r="1460" ht="12.75">
      <c r="G1460" s="13"/>
    </row>
    <row r="1461" ht="12.75">
      <c r="G1461" s="13"/>
    </row>
    <row r="1462" ht="12.75">
      <c r="G1462" s="13"/>
    </row>
    <row r="1463" ht="12.75">
      <c r="G1463" s="13"/>
    </row>
    <row r="1464" ht="12.75">
      <c r="G1464" s="13"/>
    </row>
    <row r="1465" ht="12.75">
      <c r="G1465" s="13"/>
    </row>
    <row r="1466" ht="12.75">
      <c r="G1466" s="13"/>
    </row>
    <row r="1467" ht="12.75">
      <c r="G1467" s="13"/>
    </row>
    <row r="1468" ht="12.75">
      <c r="G1468" s="13"/>
    </row>
    <row r="1469" ht="12.75">
      <c r="G1469" s="13"/>
    </row>
    <row r="1470" ht="12.75">
      <c r="G1470" s="13"/>
    </row>
    <row r="1471" ht="12.75">
      <c r="G1471" s="13"/>
    </row>
    <row r="1472" ht="12.75">
      <c r="G1472" s="13"/>
    </row>
    <row r="1473" ht="12.75">
      <c r="G1473" s="13"/>
    </row>
    <row r="1474" ht="12.75">
      <c r="G1474" s="13"/>
    </row>
    <row r="1475" ht="12.75">
      <c r="G1475" s="13"/>
    </row>
    <row r="1476" ht="12.75">
      <c r="G1476" s="13"/>
    </row>
    <row r="1477" ht="12.75">
      <c r="G1477" s="13"/>
    </row>
    <row r="1478" ht="12.75">
      <c r="G1478" s="13"/>
    </row>
    <row r="1479" ht="12.75">
      <c r="G1479" s="13"/>
    </row>
    <row r="1480" ht="12.75">
      <c r="G1480" s="13"/>
    </row>
    <row r="1481" ht="12.75">
      <c r="G1481" s="13"/>
    </row>
    <row r="1482" ht="12.75">
      <c r="G1482" s="13"/>
    </row>
    <row r="1483" ht="12.75">
      <c r="G1483" s="13"/>
    </row>
    <row r="1484" ht="12.75">
      <c r="G1484" s="13"/>
    </row>
    <row r="1485" ht="12.75">
      <c r="G1485" s="13"/>
    </row>
    <row r="1486" ht="12.75">
      <c r="G1486" s="13"/>
    </row>
    <row r="1487" ht="12.75">
      <c r="G1487" s="13"/>
    </row>
    <row r="1488" ht="12.75">
      <c r="G1488" s="13"/>
    </row>
    <row r="1489" ht="12.75">
      <c r="G1489" s="13"/>
    </row>
    <row r="1490" ht="12.75">
      <c r="G1490" s="13"/>
    </row>
    <row r="1491" ht="12.75">
      <c r="G1491" s="13"/>
    </row>
    <row r="1492" ht="12.75">
      <c r="G1492" s="13"/>
    </row>
    <row r="1493" ht="12.75">
      <c r="G1493" s="13"/>
    </row>
    <row r="1494" ht="12.75">
      <c r="G1494" s="13"/>
    </row>
    <row r="1495" ht="12.75">
      <c r="G1495" s="13"/>
    </row>
    <row r="1496" ht="12.75">
      <c r="G1496" s="13"/>
    </row>
    <row r="1497" ht="12.75">
      <c r="G1497" s="13"/>
    </row>
    <row r="1498" ht="12.75">
      <c r="G1498" s="13"/>
    </row>
    <row r="1499" ht="12.75">
      <c r="G1499" s="13"/>
    </row>
    <row r="1500" ht="12.75">
      <c r="G1500" s="13"/>
    </row>
    <row r="1501" ht="12.75">
      <c r="G1501" s="13"/>
    </row>
    <row r="1502" ht="12.75">
      <c r="G1502" s="13"/>
    </row>
    <row r="1503" ht="12.75">
      <c r="G1503" s="13"/>
    </row>
    <row r="1504" ht="12.75">
      <c r="G1504" s="13"/>
    </row>
    <row r="1505" ht="12.75">
      <c r="G1505" s="13"/>
    </row>
    <row r="1506" ht="12.75">
      <c r="G1506" s="13"/>
    </row>
    <row r="1507" ht="12.75">
      <c r="G1507" s="13"/>
    </row>
    <row r="1508" ht="12.75">
      <c r="G1508" s="13"/>
    </row>
    <row r="1509" ht="12.75">
      <c r="G1509" s="13"/>
    </row>
    <row r="1510" ht="12.75">
      <c r="G1510" s="13"/>
    </row>
    <row r="1511" ht="12.75">
      <c r="G1511" s="13"/>
    </row>
    <row r="1512" ht="12.75">
      <c r="G1512" s="13"/>
    </row>
    <row r="1513" ht="12.75">
      <c r="G1513" s="13"/>
    </row>
    <row r="1514" ht="12.75">
      <c r="G1514" s="13"/>
    </row>
    <row r="1515" ht="12.75">
      <c r="G1515" s="13"/>
    </row>
    <row r="1516" ht="12.75">
      <c r="G1516" s="13"/>
    </row>
    <row r="1517" ht="12.75">
      <c r="G1517" s="13"/>
    </row>
    <row r="1518" ht="12.75">
      <c r="G1518" s="13"/>
    </row>
    <row r="1519" ht="12.75">
      <c r="G1519" s="13"/>
    </row>
    <row r="1520" ht="12.75">
      <c r="G1520" s="13"/>
    </row>
    <row r="1521" ht="12.75">
      <c r="G1521" s="13"/>
    </row>
    <row r="1522" ht="12.75">
      <c r="G1522" s="13"/>
    </row>
    <row r="1523" ht="12.75">
      <c r="G1523" s="13"/>
    </row>
    <row r="1524" ht="12.75">
      <c r="G1524" s="13"/>
    </row>
    <row r="1525" ht="12.75">
      <c r="G1525" s="13"/>
    </row>
    <row r="1526" ht="12.75">
      <c r="G1526" s="13"/>
    </row>
    <row r="1527" ht="12.75">
      <c r="G1527" s="13"/>
    </row>
    <row r="1528" ht="12.75">
      <c r="G1528" s="13"/>
    </row>
    <row r="1529" ht="12.75">
      <c r="G1529" s="13"/>
    </row>
    <row r="1530" ht="12.75">
      <c r="G1530" s="13"/>
    </row>
    <row r="1531" ht="12.75">
      <c r="G1531" s="13"/>
    </row>
    <row r="1532" ht="12.75">
      <c r="G1532" s="13"/>
    </row>
    <row r="1533" ht="12.75">
      <c r="G1533" s="13"/>
    </row>
    <row r="1534" ht="12.75">
      <c r="G1534" s="13"/>
    </row>
    <row r="1535" ht="12.75">
      <c r="G1535" s="13"/>
    </row>
    <row r="1536" ht="12.75">
      <c r="G1536" s="13"/>
    </row>
    <row r="1537" ht="12.75">
      <c r="G1537" s="13"/>
    </row>
    <row r="1538" ht="12.75">
      <c r="G1538" s="13"/>
    </row>
    <row r="1539" ht="12.75">
      <c r="G1539" s="13"/>
    </row>
    <row r="1540" ht="12.75">
      <c r="G1540" s="13"/>
    </row>
    <row r="1541" ht="12.75">
      <c r="G1541" s="13"/>
    </row>
    <row r="1542" ht="12.75">
      <c r="G1542" s="13"/>
    </row>
    <row r="1543" ht="12.75">
      <c r="G1543" s="13"/>
    </row>
    <row r="1544" ht="12.75">
      <c r="G1544" s="13"/>
    </row>
    <row r="1545" ht="12.75">
      <c r="G1545" s="13"/>
    </row>
    <row r="1546" ht="12.75">
      <c r="G1546" s="13"/>
    </row>
    <row r="1547" ht="12.75">
      <c r="G1547" s="13"/>
    </row>
    <row r="1548" ht="12.75">
      <c r="G1548" s="13"/>
    </row>
    <row r="1549" ht="12.75">
      <c r="G1549" s="13"/>
    </row>
    <row r="1550" ht="12.75">
      <c r="G1550" s="13"/>
    </row>
    <row r="1551" ht="12.75">
      <c r="G1551" s="13"/>
    </row>
    <row r="1552" ht="12.75">
      <c r="G1552" s="13"/>
    </row>
    <row r="1553" ht="12.75">
      <c r="G1553" s="13"/>
    </row>
    <row r="1554" ht="12.75">
      <c r="G1554" s="13"/>
    </row>
    <row r="1555" ht="12.75">
      <c r="G1555" s="13"/>
    </row>
    <row r="1556" ht="12.75">
      <c r="G1556" s="13"/>
    </row>
    <row r="1557" ht="12.75">
      <c r="G1557" s="13"/>
    </row>
    <row r="1558" ht="12.75">
      <c r="G1558" s="13"/>
    </row>
    <row r="1559" ht="12.75">
      <c r="G1559" s="13"/>
    </row>
    <row r="1560" ht="12.75">
      <c r="G1560" s="13"/>
    </row>
    <row r="1561" ht="12.75">
      <c r="G1561" s="13"/>
    </row>
    <row r="1562" ht="12.75">
      <c r="G1562" s="13"/>
    </row>
    <row r="1563" ht="12.75">
      <c r="G1563" s="13"/>
    </row>
    <row r="1564" ht="12.75">
      <c r="G1564" s="13"/>
    </row>
    <row r="1565" ht="12.75">
      <c r="G1565" s="13"/>
    </row>
    <row r="1566" ht="12.75">
      <c r="G1566" s="13"/>
    </row>
    <row r="1567" ht="12.75">
      <c r="G1567" s="13"/>
    </row>
    <row r="1568" ht="12.75">
      <c r="G1568" s="13"/>
    </row>
    <row r="1569" ht="12.75">
      <c r="G1569" s="13"/>
    </row>
    <row r="1570" ht="12.75">
      <c r="G1570" s="13"/>
    </row>
    <row r="1571" ht="12.75">
      <c r="G1571" s="13"/>
    </row>
    <row r="1572" ht="12.75">
      <c r="G1572" s="13"/>
    </row>
    <row r="1573" ht="12.75">
      <c r="G1573" s="13"/>
    </row>
    <row r="1574" ht="12.75">
      <c r="G1574" s="13"/>
    </row>
    <row r="1575" ht="12.75">
      <c r="G1575" s="13"/>
    </row>
    <row r="1576" ht="12.75">
      <c r="G1576" s="13"/>
    </row>
    <row r="1577" ht="12.75">
      <c r="G1577" s="13"/>
    </row>
    <row r="1578" ht="12.75">
      <c r="G1578" s="13"/>
    </row>
    <row r="1579" ht="12.75">
      <c r="G1579" s="13"/>
    </row>
    <row r="1580" ht="12.75">
      <c r="G1580" s="13"/>
    </row>
    <row r="1581" ht="12.75">
      <c r="G1581" s="13"/>
    </row>
    <row r="1582" ht="12.75">
      <c r="G1582" s="13"/>
    </row>
    <row r="1583" ht="12.75">
      <c r="G1583" s="13"/>
    </row>
    <row r="1584" ht="12.75">
      <c r="G1584" s="13"/>
    </row>
    <row r="1585" ht="12.75">
      <c r="G1585" s="13"/>
    </row>
    <row r="1586" ht="12.75">
      <c r="G1586" s="13"/>
    </row>
    <row r="1587" ht="12.75">
      <c r="G1587" s="13"/>
    </row>
    <row r="1588" ht="12.75">
      <c r="G1588" s="13"/>
    </row>
    <row r="1589" ht="12.75">
      <c r="G1589" s="13"/>
    </row>
    <row r="1590" ht="12.75">
      <c r="G1590" s="13"/>
    </row>
    <row r="1591" ht="12.75">
      <c r="G1591" s="13"/>
    </row>
    <row r="1592" ht="12.75">
      <c r="G1592" s="13"/>
    </row>
    <row r="1593" ht="12.75">
      <c r="G1593" s="13"/>
    </row>
    <row r="1594" ht="12.75">
      <c r="G1594" s="13"/>
    </row>
    <row r="1595" ht="12.75">
      <c r="G1595" s="13"/>
    </row>
    <row r="1596" ht="12.75">
      <c r="G1596" s="13"/>
    </row>
    <row r="1597" ht="12.75">
      <c r="G1597" s="13"/>
    </row>
    <row r="1598" ht="12.75">
      <c r="G1598" s="13"/>
    </row>
    <row r="1599" ht="12.75">
      <c r="G1599" s="13"/>
    </row>
    <row r="1600" ht="12.75">
      <c r="G1600" s="13"/>
    </row>
    <row r="1601" ht="12.75">
      <c r="G1601" s="13"/>
    </row>
    <row r="1602" ht="12.75">
      <c r="G1602" s="13"/>
    </row>
    <row r="1603" ht="12.75">
      <c r="G1603" s="13"/>
    </row>
    <row r="1604" ht="12.75">
      <c r="G1604" s="13"/>
    </row>
    <row r="1605" ht="12.75">
      <c r="G1605" s="13"/>
    </row>
    <row r="1606" ht="12.75">
      <c r="G1606" s="13"/>
    </row>
    <row r="1607" ht="12.75">
      <c r="G1607" s="13"/>
    </row>
    <row r="1608" ht="12.75">
      <c r="G1608" s="13"/>
    </row>
    <row r="1609" ht="12.75">
      <c r="G1609" s="13"/>
    </row>
    <row r="1610" ht="12.75">
      <c r="G1610" s="13"/>
    </row>
    <row r="1611" ht="12.75">
      <c r="G1611" s="13"/>
    </row>
    <row r="1612" ht="12.75">
      <c r="G1612" s="13"/>
    </row>
    <row r="1613" ht="12.75">
      <c r="G1613" s="13"/>
    </row>
    <row r="1614" ht="12.75">
      <c r="G1614" s="13"/>
    </row>
    <row r="1615" ht="12.75">
      <c r="G1615" s="13"/>
    </row>
    <row r="1616" ht="12.75">
      <c r="G1616" s="13"/>
    </row>
    <row r="1617" ht="12.75">
      <c r="G1617" s="13"/>
    </row>
    <row r="1618" ht="12.75">
      <c r="G1618" s="13"/>
    </row>
    <row r="1619" ht="12.75">
      <c r="G1619" s="13"/>
    </row>
    <row r="1620" ht="12.75">
      <c r="G1620" s="13"/>
    </row>
    <row r="1621" ht="12.75">
      <c r="G1621" s="13"/>
    </row>
    <row r="1622" ht="12.75">
      <c r="G1622" s="13"/>
    </row>
    <row r="1623" ht="12.75">
      <c r="G1623" s="13"/>
    </row>
    <row r="1624" ht="12.75">
      <c r="G1624" s="13"/>
    </row>
    <row r="1625" ht="12.75">
      <c r="G1625" s="13"/>
    </row>
    <row r="1626" ht="12.75">
      <c r="G1626" s="13"/>
    </row>
    <row r="1627" ht="12.75">
      <c r="G1627" s="13"/>
    </row>
    <row r="1628" ht="12.75">
      <c r="G1628" s="13"/>
    </row>
    <row r="1629" ht="12.75">
      <c r="G1629" s="13"/>
    </row>
    <row r="1630" ht="12.75">
      <c r="G1630" s="13"/>
    </row>
    <row r="1631" ht="12.75">
      <c r="G1631" s="13"/>
    </row>
    <row r="1632" ht="12.75">
      <c r="G1632" s="13"/>
    </row>
    <row r="1633" ht="12.75">
      <c r="G1633" s="13"/>
    </row>
    <row r="1634" ht="12.75">
      <c r="G1634" s="13"/>
    </row>
    <row r="1635" ht="12.75">
      <c r="G1635" s="13"/>
    </row>
    <row r="1636" ht="12.75">
      <c r="G1636" s="13"/>
    </row>
    <row r="1637" ht="12.75">
      <c r="G1637" s="13"/>
    </row>
    <row r="1638" ht="12.75">
      <c r="G1638" s="13"/>
    </row>
    <row r="1639" ht="12.75">
      <c r="G1639" s="13"/>
    </row>
    <row r="1640" ht="12.75">
      <c r="G1640" s="13"/>
    </row>
    <row r="1641" ht="12.75">
      <c r="G1641" s="13"/>
    </row>
    <row r="1642" ht="12.75">
      <c r="G1642" s="13"/>
    </row>
    <row r="1643" ht="12.75">
      <c r="G1643" s="13"/>
    </row>
    <row r="1644" ht="12.75">
      <c r="G1644" s="13"/>
    </row>
    <row r="1645" ht="12.75">
      <c r="G1645" s="13"/>
    </row>
    <row r="1646" ht="12.75">
      <c r="G1646" s="13"/>
    </row>
    <row r="1647" ht="12.75">
      <c r="G1647" s="13"/>
    </row>
    <row r="1648" ht="12.75">
      <c r="G1648" s="13"/>
    </row>
    <row r="1649" ht="12.75">
      <c r="G1649" s="13"/>
    </row>
    <row r="1650" ht="12.75">
      <c r="G1650" s="13"/>
    </row>
    <row r="1651" ht="12.75">
      <c r="G1651" s="13"/>
    </row>
    <row r="1652" ht="12.75">
      <c r="G1652" s="13"/>
    </row>
    <row r="1653" ht="12.75">
      <c r="G1653" s="13"/>
    </row>
    <row r="1654" ht="12.75">
      <c r="G1654" s="13"/>
    </row>
    <row r="1655" ht="12.75">
      <c r="G1655" s="13"/>
    </row>
    <row r="1656" ht="12.75">
      <c r="G1656" s="13"/>
    </row>
    <row r="1657" ht="12.75">
      <c r="G1657" s="13"/>
    </row>
    <row r="1658" ht="12.75">
      <c r="G1658" s="13"/>
    </row>
    <row r="1659" ht="12.75">
      <c r="G1659" s="13"/>
    </row>
    <row r="1660" ht="12.75">
      <c r="G1660" s="13"/>
    </row>
    <row r="1661" ht="12.75">
      <c r="G1661" s="13"/>
    </row>
    <row r="1662" ht="12.75">
      <c r="G1662" s="13"/>
    </row>
    <row r="1663" ht="12.75">
      <c r="G1663" s="13"/>
    </row>
    <row r="1664" ht="12.75">
      <c r="G1664" s="13"/>
    </row>
    <row r="1665" ht="12.75">
      <c r="G1665" s="13"/>
    </row>
    <row r="1666" ht="12.75">
      <c r="G1666" s="13"/>
    </row>
    <row r="1667" ht="12.75">
      <c r="G1667" s="13"/>
    </row>
    <row r="1668" ht="12.75">
      <c r="G1668" s="13"/>
    </row>
    <row r="1669" ht="12.75">
      <c r="G1669" s="13"/>
    </row>
    <row r="1670" ht="12.75">
      <c r="G1670" s="13"/>
    </row>
    <row r="1671" ht="12.75">
      <c r="G1671" s="13"/>
    </row>
    <row r="1672" ht="12.75">
      <c r="G1672" s="13"/>
    </row>
    <row r="1673" ht="12.75">
      <c r="G1673" s="13"/>
    </row>
    <row r="1674" ht="12.75">
      <c r="G1674" s="13"/>
    </row>
    <row r="1675" ht="12.75">
      <c r="G1675" s="13"/>
    </row>
    <row r="1676" ht="12.75">
      <c r="G1676" s="13"/>
    </row>
    <row r="1677" ht="12.75">
      <c r="G1677" s="13"/>
    </row>
    <row r="1678" ht="12.75">
      <c r="G1678" s="13"/>
    </row>
    <row r="1679" ht="12.75">
      <c r="G1679" s="13"/>
    </row>
    <row r="1680" ht="12.75">
      <c r="G1680" s="13"/>
    </row>
    <row r="1681" ht="12.75">
      <c r="G1681" s="13"/>
    </row>
    <row r="1682" ht="12.75">
      <c r="G1682" s="13"/>
    </row>
    <row r="1683" ht="12.75">
      <c r="G1683" s="13"/>
    </row>
    <row r="1684" ht="12.75">
      <c r="G1684" s="13"/>
    </row>
    <row r="1685" ht="12.75">
      <c r="G1685" s="13"/>
    </row>
    <row r="1686" ht="12.75">
      <c r="G1686" s="13"/>
    </row>
    <row r="1687" ht="12.75">
      <c r="G1687" s="13"/>
    </row>
    <row r="1688" ht="12.75">
      <c r="G1688" s="13"/>
    </row>
    <row r="1689" ht="12.75">
      <c r="G1689" s="13"/>
    </row>
    <row r="1690" ht="12.75">
      <c r="G1690" s="13"/>
    </row>
    <row r="1691" ht="12.75">
      <c r="G1691" s="13"/>
    </row>
    <row r="1692" ht="12.75">
      <c r="G1692" s="13"/>
    </row>
    <row r="1693" ht="12.75">
      <c r="G1693" s="13"/>
    </row>
    <row r="1694" ht="12.75">
      <c r="G1694" s="13"/>
    </row>
    <row r="1695" ht="12.75">
      <c r="G1695" s="13"/>
    </row>
    <row r="1696" ht="12.75">
      <c r="G1696" s="13"/>
    </row>
    <row r="1697" ht="12.75">
      <c r="G1697" s="13"/>
    </row>
    <row r="1698" ht="12.75">
      <c r="G1698" s="13"/>
    </row>
    <row r="1699" ht="12.75">
      <c r="G1699" s="13"/>
    </row>
    <row r="1700" ht="12.75">
      <c r="G1700" s="13"/>
    </row>
    <row r="1701" ht="12.75">
      <c r="G1701" s="13"/>
    </row>
    <row r="1702" ht="12.75">
      <c r="G1702" s="13"/>
    </row>
    <row r="1703" ht="12.75">
      <c r="G1703" s="13"/>
    </row>
    <row r="1704" ht="12.75">
      <c r="G1704" s="13"/>
    </row>
    <row r="1705" ht="12.75">
      <c r="G1705" s="13"/>
    </row>
    <row r="1706" ht="12.75">
      <c r="G1706" s="13"/>
    </row>
    <row r="1707" ht="12.75">
      <c r="G1707" s="13"/>
    </row>
    <row r="1708" ht="12.75">
      <c r="G1708" s="13"/>
    </row>
    <row r="1709" ht="12.75">
      <c r="G1709" s="13"/>
    </row>
    <row r="1710" ht="12.75">
      <c r="G1710" s="13"/>
    </row>
    <row r="1711" ht="12.75">
      <c r="G1711" s="13"/>
    </row>
    <row r="1712" ht="12.75">
      <c r="G1712" s="13"/>
    </row>
    <row r="1713" ht="12.75">
      <c r="G1713" s="13"/>
    </row>
    <row r="1714" ht="12.75">
      <c r="G1714" s="13"/>
    </row>
    <row r="1715" ht="12.75">
      <c r="G1715" s="13"/>
    </row>
    <row r="1716" ht="12.75">
      <c r="G1716" s="13"/>
    </row>
    <row r="1717" ht="12.75">
      <c r="G1717" s="13"/>
    </row>
    <row r="1718" ht="12.75">
      <c r="G1718" s="13"/>
    </row>
    <row r="1719" ht="12.75">
      <c r="G1719" s="13"/>
    </row>
    <row r="1720" ht="12.75">
      <c r="G1720" s="13"/>
    </row>
    <row r="1721" ht="12.75">
      <c r="G1721" s="13"/>
    </row>
    <row r="1722" ht="12.75">
      <c r="G1722" s="13"/>
    </row>
    <row r="1723" ht="12.75">
      <c r="G1723" s="13"/>
    </row>
    <row r="1724" ht="12.75">
      <c r="G1724" s="13"/>
    </row>
    <row r="1725" ht="12.75">
      <c r="G1725" s="13"/>
    </row>
    <row r="1726" ht="12.75">
      <c r="G1726" s="13"/>
    </row>
    <row r="1727" ht="12.75">
      <c r="G1727" s="13"/>
    </row>
    <row r="1728" ht="12.75">
      <c r="G1728" s="13"/>
    </row>
    <row r="1729" ht="12.75">
      <c r="G1729" s="13"/>
    </row>
    <row r="1730" ht="12.75">
      <c r="G1730" s="13"/>
    </row>
    <row r="1731" ht="12.75">
      <c r="G1731" s="13"/>
    </row>
    <row r="1732" ht="12.75">
      <c r="G1732" s="13"/>
    </row>
    <row r="1733" ht="12.75">
      <c r="G1733" s="13"/>
    </row>
    <row r="1734" ht="12.75">
      <c r="G1734" s="13"/>
    </row>
    <row r="1735" ht="12.75">
      <c r="G1735" s="13"/>
    </row>
    <row r="1736" ht="12.75">
      <c r="G1736" s="13"/>
    </row>
    <row r="1737" ht="12.75">
      <c r="G1737" s="13"/>
    </row>
    <row r="1738" ht="12.75">
      <c r="G1738" s="13"/>
    </row>
    <row r="1739" ht="12.75">
      <c r="G1739" s="13"/>
    </row>
    <row r="1740" ht="12.75">
      <c r="G1740" s="13"/>
    </row>
    <row r="1741" ht="12.75">
      <c r="G1741" s="13"/>
    </row>
    <row r="1742" ht="12.75">
      <c r="G1742" s="13"/>
    </row>
    <row r="1743" ht="12.75">
      <c r="G1743" s="13"/>
    </row>
    <row r="1744" ht="12.75">
      <c r="G1744" s="13"/>
    </row>
    <row r="1745" ht="12.75">
      <c r="G1745" s="13"/>
    </row>
    <row r="1746" ht="12.75">
      <c r="G1746" s="13"/>
    </row>
    <row r="1747" ht="12.75">
      <c r="G1747" s="13"/>
    </row>
    <row r="1748" ht="12.75">
      <c r="G1748" s="13"/>
    </row>
    <row r="1749" ht="12.75">
      <c r="G1749" s="13"/>
    </row>
    <row r="1750" ht="12.75">
      <c r="G1750" s="13"/>
    </row>
    <row r="1751" ht="12.75">
      <c r="G1751" s="13"/>
    </row>
    <row r="1752" ht="12.75">
      <c r="G1752" s="13"/>
    </row>
    <row r="1753" ht="12.75">
      <c r="G1753" s="13"/>
    </row>
    <row r="1754" ht="12.75">
      <c r="G1754" s="13"/>
    </row>
    <row r="1755" ht="12.75">
      <c r="G1755" s="13"/>
    </row>
    <row r="1756" ht="12.75">
      <c r="G1756" s="13"/>
    </row>
    <row r="1757" ht="12.75">
      <c r="G1757" s="13"/>
    </row>
    <row r="1758" ht="12.75">
      <c r="G1758" s="13"/>
    </row>
    <row r="1759" ht="12.75">
      <c r="G1759" s="13"/>
    </row>
    <row r="1760" ht="12.75">
      <c r="G1760" s="13"/>
    </row>
    <row r="1761" ht="12.75">
      <c r="G1761" s="13"/>
    </row>
    <row r="1762" ht="12.75">
      <c r="G1762" s="13"/>
    </row>
    <row r="1763" ht="12.75">
      <c r="G1763" s="13"/>
    </row>
    <row r="1764" ht="12.75">
      <c r="G1764" s="13"/>
    </row>
    <row r="1765" ht="12.75">
      <c r="G1765" s="13"/>
    </row>
    <row r="1766" ht="12.75">
      <c r="G1766" s="13"/>
    </row>
    <row r="1767" ht="12.75">
      <c r="G1767" s="13"/>
    </row>
    <row r="1768" ht="12.75">
      <c r="G1768" s="13"/>
    </row>
    <row r="1769" ht="12.75">
      <c r="G1769" s="13"/>
    </row>
    <row r="1770" ht="12.75">
      <c r="G1770" s="13"/>
    </row>
    <row r="1771" ht="12.75">
      <c r="G1771" s="13"/>
    </row>
    <row r="1772" ht="12.75">
      <c r="G1772" s="13"/>
    </row>
    <row r="1773" ht="12.75">
      <c r="G1773" s="13"/>
    </row>
    <row r="1774" ht="12.75">
      <c r="G1774" s="13"/>
    </row>
    <row r="1775" ht="12.75">
      <c r="G1775" s="13"/>
    </row>
    <row r="1776" ht="12.75">
      <c r="G1776" s="13"/>
    </row>
    <row r="1777" ht="12.75">
      <c r="G1777" s="13"/>
    </row>
    <row r="1778" ht="12.75">
      <c r="G1778" s="13"/>
    </row>
    <row r="1779" ht="12.75">
      <c r="G1779" s="13"/>
    </row>
    <row r="1780" ht="12.75">
      <c r="G1780" s="13"/>
    </row>
    <row r="1781" ht="12.75">
      <c r="G1781" s="13"/>
    </row>
    <row r="1782" ht="12.75">
      <c r="G1782" s="13"/>
    </row>
    <row r="1783" ht="12.75">
      <c r="G1783" s="13"/>
    </row>
    <row r="1784" ht="12.75">
      <c r="G1784" s="13"/>
    </row>
    <row r="1785" ht="12.75">
      <c r="G1785" s="13"/>
    </row>
    <row r="1786" ht="12.75">
      <c r="G1786" s="13"/>
    </row>
    <row r="1787" ht="12.75">
      <c r="G1787" s="13"/>
    </row>
    <row r="1788" ht="12.75">
      <c r="G1788" s="13"/>
    </row>
    <row r="1789" ht="12.75">
      <c r="G1789" s="13"/>
    </row>
    <row r="1790" ht="12.75">
      <c r="G1790" s="13"/>
    </row>
    <row r="1791" ht="12.75">
      <c r="G1791" s="13"/>
    </row>
    <row r="1792" ht="12.75">
      <c r="G1792" s="13"/>
    </row>
    <row r="1793" ht="12.75">
      <c r="G1793" s="13"/>
    </row>
    <row r="1794" ht="12.75">
      <c r="G1794" s="13"/>
    </row>
    <row r="1795" ht="12.75">
      <c r="G1795" s="13"/>
    </row>
    <row r="1796" ht="12.75">
      <c r="G1796" s="13"/>
    </row>
    <row r="1797" ht="12.75">
      <c r="G1797" s="13"/>
    </row>
    <row r="1798" ht="12.75">
      <c r="G1798" s="13"/>
    </row>
    <row r="1799" ht="12.75">
      <c r="G1799" s="13"/>
    </row>
    <row r="1800" ht="12.75">
      <c r="G1800" s="13"/>
    </row>
    <row r="1801" ht="12.75">
      <c r="G1801" s="13"/>
    </row>
    <row r="1802" ht="12.75">
      <c r="G1802" s="13"/>
    </row>
    <row r="1803" ht="12.75">
      <c r="G1803" s="13"/>
    </row>
    <row r="1804" ht="12.75">
      <c r="G1804" s="13"/>
    </row>
    <row r="1805" ht="12.75">
      <c r="G1805" s="13"/>
    </row>
    <row r="1806" ht="12.75">
      <c r="G1806" s="13"/>
    </row>
    <row r="1807" ht="12.75">
      <c r="G1807" s="13"/>
    </row>
    <row r="1808" ht="12.75">
      <c r="G1808" s="13"/>
    </row>
    <row r="1809" ht="12.75">
      <c r="G1809" s="13"/>
    </row>
    <row r="1810" ht="12.75">
      <c r="G1810" s="13"/>
    </row>
    <row r="1811" ht="12.75">
      <c r="G1811" s="13"/>
    </row>
    <row r="1812" ht="12.75">
      <c r="G1812" s="13"/>
    </row>
    <row r="1813" ht="12.75">
      <c r="G1813" s="13"/>
    </row>
    <row r="1814" ht="12.75">
      <c r="G1814" s="13"/>
    </row>
    <row r="1815" ht="12.75">
      <c r="G1815" s="13"/>
    </row>
    <row r="1816" ht="12.75">
      <c r="G1816" s="13"/>
    </row>
    <row r="1817" ht="12.75">
      <c r="G1817" s="13"/>
    </row>
    <row r="1818" ht="12.75">
      <c r="G1818" s="13"/>
    </row>
    <row r="1819" ht="12.75">
      <c r="G1819" s="13"/>
    </row>
    <row r="1820" ht="12.75">
      <c r="G1820" s="13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34"/>
  <sheetViews>
    <sheetView zoomScalePageLayoutView="0" workbookViewId="0" topLeftCell="A1">
      <selection activeCell="D31" sqref="D31"/>
    </sheetView>
  </sheetViews>
  <sheetFormatPr defaultColWidth="9.140625" defaultRowHeight="12.75"/>
  <cols>
    <col min="2" max="2" width="11.57421875" style="0" customWidth="1"/>
  </cols>
  <sheetData>
    <row r="3" ht="12.75">
      <c r="B3" s="4"/>
    </row>
    <row r="5" spans="2:11" ht="12.75">
      <c r="B5" s="1"/>
      <c r="C5" s="1"/>
      <c r="D5" s="1"/>
      <c r="E5" s="1"/>
      <c r="F5" s="1"/>
      <c r="G5" s="1"/>
      <c r="H5" s="1"/>
      <c r="I5" s="1"/>
      <c r="J5" s="1"/>
      <c r="K5" s="1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spans="1:13" ht="12.75">
      <c r="A22" s="2"/>
      <c r="M22" s="5"/>
    </row>
    <row r="23" spans="1:13" ht="12.75">
      <c r="A23" s="2"/>
      <c r="M23" s="5"/>
    </row>
    <row r="24" spans="1:13" ht="12.75">
      <c r="A24" s="2"/>
      <c r="M24" s="5"/>
    </row>
    <row r="25" spans="1:13" ht="12.75">
      <c r="A25" s="2"/>
      <c r="M25" s="3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E27"/>
  <sheetViews>
    <sheetView zoomScalePageLayoutView="0" workbookViewId="0" topLeftCell="A1">
      <selection activeCell="E25" sqref="E25"/>
    </sheetView>
  </sheetViews>
  <sheetFormatPr defaultColWidth="9.140625" defaultRowHeight="12.75"/>
  <sheetData>
    <row r="4" spans="2:5" ht="12.75">
      <c r="B4" t="s">
        <v>4</v>
      </c>
      <c r="E4" t="s">
        <v>5</v>
      </c>
    </row>
    <row r="5" spans="2:5" ht="12.75">
      <c r="B5">
        <v>0</v>
      </c>
      <c r="C5">
        <v>0.001</v>
      </c>
      <c r="D5" t="s">
        <v>6</v>
      </c>
      <c r="E5">
        <f>RSQ(C5:C11,B5:B11)</f>
        <v>0.9996934720507817</v>
      </c>
    </row>
    <row r="6" spans="2:5" ht="12.75">
      <c r="B6">
        <v>2.5</v>
      </c>
      <c r="C6">
        <v>0.029</v>
      </c>
      <c r="D6" t="s">
        <v>7</v>
      </c>
      <c r="E6">
        <f>LINEST(C5:C11,B5:B11)</f>
        <v>0.011643342036553523</v>
      </c>
    </row>
    <row r="7" spans="2:3" ht="12.75">
      <c r="B7">
        <v>5</v>
      </c>
      <c r="C7">
        <v>0.062</v>
      </c>
    </row>
    <row r="8" spans="2:3" ht="12.75">
      <c r="B8">
        <v>10</v>
      </c>
      <c r="C8">
        <v>0.119</v>
      </c>
    </row>
    <row r="9" spans="2:3" ht="12.75">
      <c r="B9">
        <v>15</v>
      </c>
      <c r="C9">
        <v>0.18</v>
      </c>
    </row>
    <row r="10" spans="2:3" ht="12.75">
      <c r="B10">
        <v>20</v>
      </c>
      <c r="C10">
        <v>0.232</v>
      </c>
    </row>
    <row r="11" spans="2:3" ht="12.75">
      <c r="B11">
        <v>30</v>
      </c>
      <c r="C11">
        <v>0.351</v>
      </c>
    </row>
    <row r="16" spans="2:5" ht="12.75">
      <c r="B16" t="s">
        <v>4</v>
      </c>
      <c r="E16" t="s">
        <v>5</v>
      </c>
    </row>
    <row r="17" spans="2:5" ht="12.75">
      <c r="B17">
        <v>0</v>
      </c>
      <c r="C17">
        <v>0.003</v>
      </c>
      <c r="D17" t="s">
        <v>6</v>
      </c>
      <c r="E17">
        <f>RSQ(C17:C27,B17:B27)</f>
        <v>0.9883612482115475</v>
      </c>
    </row>
    <row r="18" spans="2:5" ht="12.75">
      <c r="B18">
        <v>2.5</v>
      </c>
      <c r="C18">
        <v>0.03</v>
      </c>
      <c r="D18" t="s">
        <v>7</v>
      </c>
      <c r="E18">
        <f>LINEST(C17:C25,B17:B25)</f>
        <v>0.01191530612244898</v>
      </c>
    </row>
    <row r="19" spans="2:4" ht="12.75">
      <c r="B19">
        <v>5</v>
      </c>
      <c r="C19">
        <v>0.06</v>
      </c>
      <c r="D19">
        <f>B19/C19</f>
        <v>83.33333333333334</v>
      </c>
    </row>
    <row r="20" spans="2:4" ht="12.75">
      <c r="B20">
        <v>10</v>
      </c>
      <c r="C20">
        <v>0.118</v>
      </c>
      <c r="D20">
        <f aca="true" t="shared" si="0" ref="D20:D25">B20/C20</f>
        <v>84.74576271186442</v>
      </c>
    </row>
    <row r="21" spans="2:4" ht="12.75">
      <c r="B21">
        <v>15</v>
      </c>
      <c r="C21">
        <v>0.177</v>
      </c>
      <c r="D21">
        <f t="shared" si="0"/>
        <v>84.74576271186442</v>
      </c>
    </row>
    <row r="22" spans="2:4" ht="12.75">
      <c r="B22">
        <v>20</v>
      </c>
      <c r="C22">
        <v>0.234</v>
      </c>
      <c r="D22">
        <f t="shared" si="0"/>
        <v>85.47008547008546</v>
      </c>
    </row>
    <row r="23" spans="2:4" ht="12.75">
      <c r="B23">
        <v>30</v>
      </c>
      <c r="C23">
        <v>0.349</v>
      </c>
      <c r="D23">
        <f t="shared" si="0"/>
        <v>85.9598853868195</v>
      </c>
    </row>
    <row r="24" spans="2:4" ht="12.75">
      <c r="B24">
        <v>40</v>
      </c>
      <c r="C24">
        <v>0.461</v>
      </c>
      <c r="D24">
        <f t="shared" si="0"/>
        <v>86.76789587852494</v>
      </c>
    </row>
    <row r="25" spans="2:4" ht="12.75">
      <c r="B25">
        <v>50</v>
      </c>
      <c r="C25">
        <v>0.611</v>
      </c>
      <c r="D25">
        <f t="shared" si="0"/>
        <v>81.83306055646482</v>
      </c>
    </row>
    <row r="26" spans="2:4" ht="12.75">
      <c r="B26">
        <v>80</v>
      </c>
      <c r="C26">
        <v>0.821</v>
      </c>
      <c r="D26">
        <f>B26/C26</f>
        <v>97.442143727162</v>
      </c>
    </row>
    <row r="27" spans="2:4" ht="12.75">
      <c r="B27">
        <v>100</v>
      </c>
      <c r="C27">
        <v>0.976</v>
      </c>
      <c r="D27">
        <f>B27/C27</f>
        <v>102.45901639344262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Delaware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Clinton Hare</dc:creator>
  <cp:keywords/>
  <dc:description/>
  <cp:lastModifiedBy>ditullioj</cp:lastModifiedBy>
  <cp:lastPrinted>2006-10-13T14:38:14Z</cp:lastPrinted>
  <dcterms:created xsi:type="dcterms:W3CDTF">2006-08-21T20:35:57Z</dcterms:created>
  <dcterms:modified xsi:type="dcterms:W3CDTF">2009-05-13T12:04:00Z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-1723667585</vt:i4>
  </property>
  <property fmtid="{D5CDD505-2E9C-101B-9397-08002B2CF9AE}" pid="4" name="_NewReviewCyc">
    <vt:lpwstr/>
  </property>
  <property fmtid="{D5CDD505-2E9C-101B-9397-08002B2CF9AE}" pid="5" name="_EmailSubje">
    <vt:lpwstr>CORSACS</vt:lpwstr>
  </property>
  <property fmtid="{D5CDD505-2E9C-101B-9397-08002B2CF9AE}" pid="6" name="_AuthorEma">
    <vt:lpwstr>DitullioJ@cofc.edu</vt:lpwstr>
  </property>
  <property fmtid="{D5CDD505-2E9C-101B-9397-08002B2CF9AE}" pid="7" name="_AuthorEmailDisplayNa">
    <vt:lpwstr>DiTullio, Jack</vt:lpwstr>
  </property>
</Properties>
</file>